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50" yWindow="90" windowWidth="26010" windowHeight="15270"/>
  </bookViews>
  <sheets>
    <sheet name="МП" sheetId="31" r:id="rId1"/>
    <sheet name="вед." sheetId="14" r:id="rId2"/>
    <sheet name="источ" sheetId="17" r:id="rId3"/>
    <sheet name="госполном" sheetId="20" r:id="rId4"/>
    <sheet name="займы" sheetId="28" r:id="rId5"/>
    <sheet name="гарантии" sheetId="29" r:id="rId6"/>
    <sheet name="перечень НКО" sheetId="27" r:id="rId7"/>
  </sheets>
  <definedNames>
    <definedName name="_xlnm._FilterDatabase" localSheetId="1" hidden="1">вед.!$A$1:$O$1044</definedName>
    <definedName name="_xlnm._FilterDatabase" localSheetId="3" hidden="1">госполном!$A$9:$H$58</definedName>
    <definedName name="_xlnm._FilterDatabase" localSheetId="0" hidden="1">МП!$A$1:$O$556</definedName>
    <definedName name="APPT" localSheetId="1">вед.!$A$21</definedName>
    <definedName name="FIO" localSheetId="1">вед.!#REF!</definedName>
    <definedName name="LAST_CELL" localSheetId="1">вед.!#REF!</definedName>
    <definedName name="SIGN" localSheetId="1">вед.!$A$21:$E$22</definedName>
    <definedName name="_xlnm.Print_Titles" localSheetId="1">вед.!$9:$11</definedName>
    <definedName name="_xlnm.Print_Titles" localSheetId="3">госполном!$9:$10</definedName>
    <definedName name="_xlnm.Print_Titles" localSheetId="0">МП!$9:$10</definedName>
    <definedName name="_xlnm.Print_Area" localSheetId="5">гарантии!$A$1:$E$18</definedName>
    <definedName name="_xlnm.Print_Area" localSheetId="3">госполном!$A$1:$J$58</definedName>
    <definedName name="_xlnm.Print_Area" localSheetId="4">займы!$A$1:$E$25</definedName>
    <definedName name="_xlnm.Print_Area" localSheetId="2">источ!$A$1:$F$19</definedName>
    <definedName name="_xlnm.Print_Area" localSheetId="0">МП!$A$1:$M$549</definedName>
    <definedName name="_xlnm.Print_Area" localSheetId="6">'перечень НКО'!$A$1:$A$15</definedName>
  </definedNames>
  <calcPr calcId="145621" refMode="R1C1"/>
</workbook>
</file>

<file path=xl/calcChain.xml><?xml version="1.0" encoding="utf-8"?>
<calcChain xmlns="http://schemas.openxmlformats.org/spreadsheetml/2006/main">
  <c r="L15" i="31" l="1"/>
  <c r="H255" i="14" l="1"/>
  <c r="J397" i="31"/>
  <c r="G397" i="31"/>
  <c r="F267" i="31" l="1"/>
  <c r="F266" i="31"/>
  <c r="F263" i="31"/>
  <c r="I266" i="31"/>
  <c r="I263" i="31"/>
  <c r="D48" i="20"/>
  <c r="F260" i="31"/>
  <c r="F259" i="31" s="1"/>
  <c r="F258" i="31"/>
  <c r="F257" i="31" s="1"/>
  <c r="F265" i="31" l="1"/>
  <c r="L547" i="31"/>
  <c r="L546" i="31" s="1"/>
  <c r="I547" i="31"/>
  <c r="J546" i="31"/>
  <c r="J545" i="31"/>
  <c r="L545" i="31" s="1"/>
  <c r="L544" i="31" s="1"/>
  <c r="L543" i="31" s="1"/>
  <c r="I545" i="31"/>
  <c r="I544" i="31" s="1"/>
  <c r="I543" i="31" s="1"/>
  <c r="F545" i="31"/>
  <c r="F544" i="31" s="1"/>
  <c r="F543" i="31" s="1"/>
  <c r="G544" i="31"/>
  <c r="G543" i="31" s="1"/>
  <c r="D544" i="31"/>
  <c r="D543" i="31" s="1"/>
  <c r="I542" i="31"/>
  <c r="I541" i="31" s="1"/>
  <c r="F542" i="31"/>
  <c r="F541" i="31" s="1"/>
  <c r="D541" i="31"/>
  <c r="J540" i="31"/>
  <c r="J539" i="31" s="1"/>
  <c r="I540" i="31"/>
  <c r="I539" i="31" s="1"/>
  <c r="K539" i="31"/>
  <c r="K532" i="31" s="1"/>
  <c r="H539" i="31"/>
  <c r="H532" i="31" s="1"/>
  <c r="G539" i="31"/>
  <c r="I538" i="31"/>
  <c r="I537" i="31" s="1"/>
  <c r="F538" i="31"/>
  <c r="F537" i="31" s="1"/>
  <c r="D537" i="31"/>
  <c r="L536" i="31"/>
  <c r="L535" i="31" s="1"/>
  <c r="I536" i="31"/>
  <c r="I535" i="31" s="1"/>
  <c r="F536" i="31"/>
  <c r="F535" i="31" s="1"/>
  <c r="J535" i="31"/>
  <c r="G535" i="31"/>
  <c r="E535" i="31"/>
  <c r="E532" i="31" s="1"/>
  <c r="D535" i="31"/>
  <c r="J534" i="31"/>
  <c r="L534" i="31" s="1"/>
  <c r="L533" i="31" s="1"/>
  <c r="G534" i="31"/>
  <c r="I534" i="31" s="1"/>
  <c r="I533" i="31" s="1"/>
  <c r="D534" i="31"/>
  <c r="J531" i="31"/>
  <c r="L531" i="31" s="1"/>
  <c r="L530" i="31" s="1"/>
  <c r="I531" i="31"/>
  <c r="I530" i="31" s="1"/>
  <c r="G531" i="31"/>
  <c r="D531" i="31"/>
  <c r="J530" i="31"/>
  <c r="G530" i="31"/>
  <c r="L529" i="31"/>
  <c r="L528" i="31" s="1"/>
  <c r="I529" i="31"/>
  <c r="I528" i="31" s="1"/>
  <c r="F529" i="31"/>
  <c r="F528" i="31" s="1"/>
  <c r="J528" i="31"/>
  <c r="G528" i="31"/>
  <c r="D528" i="31"/>
  <c r="J527" i="31"/>
  <c r="L527" i="31" s="1"/>
  <c r="G527" i="31"/>
  <c r="I527" i="31" s="1"/>
  <c r="D527" i="31"/>
  <c r="F527" i="31" s="1"/>
  <c r="J526" i="31"/>
  <c r="L526" i="31" s="1"/>
  <c r="G526" i="31"/>
  <c r="D526" i="31"/>
  <c r="F526" i="31" s="1"/>
  <c r="L524" i="31"/>
  <c r="L523" i="31" s="1"/>
  <c r="I524" i="31"/>
  <c r="I523" i="31" s="1"/>
  <c r="F524" i="31"/>
  <c r="F523" i="31" s="1"/>
  <c r="J523" i="31"/>
  <c r="G523" i="31"/>
  <c r="D523" i="31"/>
  <c r="L522" i="31"/>
  <c r="L521" i="31" s="1"/>
  <c r="I522" i="31"/>
  <c r="I521" i="31" s="1"/>
  <c r="F522" i="31"/>
  <c r="F521" i="31" s="1"/>
  <c r="J521" i="31"/>
  <c r="G521" i="31"/>
  <c r="D521" i="31"/>
  <c r="L517" i="31"/>
  <c r="L516" i="31" s="1"/>
  <c r="I517" i="31"/>
  <c r="I516" i="31" s="1"/>
  <c r="F517" i="31"/>
  <c r="F516" i="31" s="1"/>
  <c r="J516" i="31"/>
  <c r="G516" i="31"/>
  <c r="D516" i="31"/>
  <c r="L515" i="31"/>
  <c r="L514" i="31" s="1"/>
  <c r="I515" i="31"/>
  <c r="I514" i="31" s="1"/>
  <c r="F515" i="31"/>
  <c r="F514" i="31" s="1"/>
  <c r="J514" i="31"/>
  <c r="G514" i="31"/>
  <c r="D514" i="31"/>
  <c r="L513" i="31"/>
  <c r="L512" i="31" s="1"/>
  <c r="I513" i="31"/>
  <c r="I512" i="31" s="1"/>
  <c r="F513" i="31"/>
  <c r="F512" i="31" s="1"/>
  <c r="J512" i="31"/>
  <c r="G512" i="31"/>
  <c r="D512" i="31"/>
  <c r="L511" i="31"/>
  <c r="L510" i="31" s="1"/>
  <c r="I511" i="31"/>
  <c r="I510" i="31" s="1"/>
  <c r="F511" i="31"/>
  <c r="F510" i="31" s="1"/>
  <c r="J510" i="31"/>
  <c r="G510" i="31"/>
  <c r="D510" i="31"/>
  <c r="L508" i="31"/>
  <c r="L507" i="31" s="1"/>
  <c r="I508" i="31"/>
  <c r="I507" i="31" s="1"/>
  <c r="F508" i="31"/>
  <c r="F507" i="31" s="1"/>
  <c r="J507" i="31"/>
  <c r="G507" i="31"/>
  <c r="D507" i="31"/>
  <c r="L506" i="31"/>
  <c r="L505" i="31" s="1"/>
  <c r="I506" i="31"/>
  <c r="I505" i="31" s="1"/>
  <c r="F506" i="31"/>
  <c r="F505" i="31" s="1"/>
  <c r="J505" i="31"/>
  <c r="G505" i="31"/>
  <c r="D505" i="31"/>
  <c r="L504" i="31"/>
  <c r="L503" i="31" s="1"/>
  <c r="I504" i="31"/>
  <c r="I503" i="31" s="1"/>
  <c r="F504" i="31"/>
  <c r="F503" i="31" s="1"/>
  <c r="J503" i="31"/>
  <c r="G503" i="31"/>
  <c r="D503" i="31"/>
  <c r="L502" i="31"/>
  <c r="L501" i="31" s="1"/>
  <c r="I502" i="31"/>
  <c r="I501" i="31" s="1"/>
  <c r="F502" i="31"/>
  <c r="F501" i="31" s="1"/>
  <c r="J501" i="31"/>
  <c r="G501" i="31"/>
  <c r="D501" i="31"/>
  <c r="L500" i="31"/>
  <c r="I500" i="31"/>
  <c r="F500" i="31"/>
  <c r="L499" i="31"/>
  <c r="I499" i="31"/>
  <c r="F499" i="31"/>
  <c r="J498" i="31"/>
  <c r="G498" i="31"/>
  <c r="D498" i="31"/>
  <c r="L497" i="31"/>
  <c r="I497" i="31"/>
  <c r="F497" i="31"/>
  <c r="L496" i="31"/>
  <c r="I496" i="31"/>
  <c r="F496" i="31"/>
  <c r="J495" i="31"/>
  <c r="G495" i="31"/>
  <c r="D495" i="31"/>
  <c r="L494" i="31"/>
  <c r="L493" i="31" s="1"/>
  <c r="I494" i="31"/>
  <c r="I493" i="31" s="1"/>
  <c r="F494" i="31"/>
  <c r="F493" i="31" s="1"/>
  <c r="J493" i="31"/>
  <c r="G493" i="31"/>
  <c r="D493" i="31"/>
  <c r="L492" i="31"/>
  <c r="L491" i="31" s="1"/>
  <c r="I492" i="31"/>
  <c r="I491" i="31" s="1"/>
  <c r="F492" i="31"/>
  <c r="F491" i="31" s="1"/>
  <c r="J491" i="31"/>
  <c r="G491" i="31"/>
  <c r="D491" i="31"/>
  <c r="L490" i="31"/>
  <c r="L489" i="31" s="1"/>
  <c r="I490" i="31"/>
  <c r="I489" i="31" s="1"/>
  <c r="F490" i="31"/>
  <c r="F489" i="31" s="1"/>
  <c r="J489" i="31"/>
  <c r="G489" i="31"/>
  <c r="D489" i="31"/>
  <c r="J488" i="31"/>
  <c r="G488" i="31"/>
  <c r="I488" i="31" s="1"/>
  <c r="I487" i="31" s="1"/>
  <c r="D488" i="31"/>
  <c r="F488" i="31" s="1"/>
  <c r="F487" i="31" s="1"/>
  <c r="J486" i="31"/>
  <c r="L486" i="31" s="1"/>
  <c r="L485" i="31" s="1"/>
  <c r="G486" i="31"/>
  <c r="I486" i="31" s="1"/>
  <c r="I485" i="31" s="1"/>
  <c r="D486" i="31"/>
  <c r="J484" i="31"/>
  <c r="G484" i="31"/>
  <c r="I484" i="31" s="1"/>
  <c r="I483" i="31" s="1"/>
  <c r="D484" i="31"/>
  <c r="F484" i="31" s="1"/>
  <c r="F483" i="31" s="1"/>
  <c r="D483" i="31"/>
  <c r="L482" i="31"/>
  <c r="I482" i="31"/>
  <c r="F482" i="31"/>
  <c r="J481" i="31"/>
  <c r="L481" i="31" s="1"/>
  <c r="G481" i="31"/>
  <c r="G479" i="31" s="1"/>
  <c r="D481" i="31"/>
  <c r="L480" i="31"/>
  <c r="I480" i="31"/>
  <c r="F480" i="31"/>
  <c r="J479" i="31"/>
  <c r="J478" i="31"/>
  <c r="L478" i="31" s="1"/>
  <c r="L477" i="31" s="1"/>
  <c r="G478" i="31"/>
  <c r="D478" i="31"/>
  <c r="F478" i="31" s="1"/>
  <c r="F477" i="31" s="1"/>
  <c r="J476" i="31"/>
  <c r="L476" i="31" s="1"/>
  <c r="I476" i="31"/>
  <c r="G476" i="31"/>
  <c r="D476" i="31"/>
  <c r="F476" i="31" s="1"/>
  <c r="J475" i="31"/>
  <c r="L475" i="31" s="1"/>
  <c r="G475" i="31"/>
  <c r="I475" i="31" s="1"/>
  <c r="D475" i="31"/>
  <c r="F475" i="31" s="1"/>
  <c r="L474" i="31"/>
  <c r="G474" i="31"/>
  <c r="I474" i="31" s="1"/>
  <c r="D474" i="31"/>
  <c r="J473" i="31"/>
  <c r="G473" i="31"/>
  <c r="I473" i="31" s="1"/>
  <c r="D473" i="31"/>
  <c r="F473" i="31" s="1"/>
  <c r="J471" i="31"/>
  <c r="L471" i="31" s="1"/>
  <c r="G471" i="31"/>
  <c r="I471" i="31" s="1"/>
  <c r="D471" i="31"/>
  <c r="J470" i="31"/>
  <c r="L470" i="31" s="1"/>
  <c r="G470" i="31"/>
  <c r="I470" i="31" s="1"/>
  <c r="D470" i="31"/>
  <c r="F470" i="31" s="1"/>
  <c r="F467" i="31"/>
  <c r="F466" i="31" s="1"/>
  <c r="F465" i="31" s="1"/>
  <c r="D466" i="31"/>
  <c r="D465" i="31" s="1"/>
  <c r="L462" i="31"/>
  <c r="L461" i="31" s="1"/>
  <c r="I462" i="31"/>
  <c r="I461" i="31" s="1"/>
  <c r="F462" i="31"/>
  <c r="F461" i="31" s="1"/>
  <c r="J461" i="31"/>
  <c r="G461" i="31"/>
  <c r="D461" i="31"/>
  <c r="L460" i="31"/>
  <c r="L459" i="31" s="1"/>
  <c r="I460" i="31"/>
  <c r="I459" i="31" s="1"/>
  <c r="F460" i="31"/>
  <c r="F459" i="31" s="1"/>
  <c r="J459" i="31"/>
  <c r="G459" i="31"/>
  <c r="D459" i="31"/>
  <c r="L458" i="31"/>
  <c r="L457" i="31" s="1"/>
  <c r="I458" i="31"/>
  <c r="I457" i="31" s="1"/>
  <c r="F458" i="31"/>
  <c r="F457" i="31" s="1"/>
  <c r="J457" i="31"/>
  <c r="G457" i="31"/>
  <c r="D457" i="31"/>
  <c r="L456" i="31"/>
  <c r="L455" i="31" s="1"/>
  <c r="I456" i="31"/>
  <c r="I455" i="31" s="1"/>
  <c r="F456" i="31"/>
  <c r="F455" i="31" s="1"/>
  <c r="J455" i="31"/>
  <c r="G455" i="31"/>
  <c r="D455" i="31"/>
  <c r="L453" i="31"/>
  <c r="L452" i="31" s="1"/>
  <c r="L451" i="31" s="1"/>
  <c r="I453" i="31"/>
  <c r="I452" i="31" s="1"/>
  <c r="I451" i="31" s="1"/>
  <c r="F453" i="31"/>
  <c r="F452" i="31" s="1"/>
  <c r="F451" i="31" s="1"/>
  <c r="J452" i="31"/>
  <c r="J451" i="31" s="1"/>
  <c r="G452" i="31"/>
  <c r="G451" i="31" s="1"/>
  <c r="D452" i="31"/>
  <c r="D451" i="31" s="1"/>
  <c r="G450" i="31"/>
  <c r="G449" i="31" s="1"/>
  <c r="D450" i="31"/>
  <c r="L448" i="31"/>
  <c r="L447" i="31" s="1"/>
  <c r="I448" i="31"/>
  <c r="I447" i="31" s="1"/>
  <c r="F448" i="31"/>
  <c r="F447" i="31" s="1"/>
  <c r="J447" i="31"/>
  <c r="G447" i="31"/>
  <c r="D447" i="31"/>
  <c r="L446" i="31"/>
  <c r="L445" i="31" s="1"/>
  <c r="I446" i="31"/>
  <c r="I445" i="31" s="1"/>
  <c r="F446" i="31"/>
  <c r="F445" i="31" s="1"/>
  <c r="J445" i="31"/>
  <c r="G445" i="31"/>
  <c r="D445" i="31"/>
  <c r="L444" i="31"/>
  <c r="L443" i="31" s="1"/>
  <c r="I444" i="31"/>
  <c r="I443" i="31" s="1"/>
  <c r="F444" i="31"/>
  <c r="F443" i="31" s="1"/>
  <c r="J443" i="31"/>
  <c r="G443" i="31"/>
  <c r="D443" i="31"/>
  <c r="I442" i="31"/>
  <c r="I441" i="31" s="1"/>
  <c r="F442" i="31"/>
  <c r="F441" i="31" s="1"/>
  <c r="G441" i="31"/>
  <c r="D441" i="31"/>
  <c r="L437" i="31"/>
  <c r="L436" i="31" s="1"/>
  <c r="L435" i="31" s="1"/>
  <c r="I437" i="31"/>
  <c r="I436" i="31" s="1"/>
  <c r="I435" i="31" s="1"/>
  <c r="F437" i="31"/>
  <c r="F436" i="31" s="1"/>
  <c r="F435" i="31" s="1"/>
  <c r="J436" i="31"/>
  <c r="J435" i="31" s="1"/>
  <c r="G436" i="31"/>
  <c r="G435" i="31" s="1"/>
  <c r="D436" i="31"/>
  <c r="D435" i="31" s="1"/>
  <c r="L434" i="31"/>
  <c r="L433" i="31" s="1"/>
  <c r="L432" i="31" s="1"/>
  <c r="I434" i="31"/>
  <c r="I433" i="31" s="1"/>
  <c r="I432" i="31" s="1"/>
  <c r="F434" i="31"/>
  <c r="F433" i="31" s="1"/>
  <c r="F432" i="31" s="1"/>
  <c r="J433" i="31"/>
  <c r="J432" i="31" s="1"/>
  <c r="G433" i="31"/>
  <c r="G432" i="31" s="1"/>
  <c r="D433" i="31"/>
  <c r="D432" i="31" s="1"/>
  <c r="L431" i="31"/>
  <c r="L430" i="31" s="1"/>
  <c r="I431" i="31"/>
  <c r="I430" i="31" s="1"/>
  <c r="F431" i="31"/>
  <c r="F430" i="31" s="1"/>
  <c r="J430" i="31"/>
  <c r="G430" i="31"/>
  <c r="D430" i="31"/>
  <c r="L429" i="31"/>
  <c r="L428" i="31" s="1"/>
  <c r="I429" i="31"/>
  <c r="I428" i="31" s="1"/>
  <c r="F429" i="31"/>
  <c r="F428" i="31" s="1"/>
  <c r="J428" i="31"/>
  <c r="G428" i="31"/>
  <c r="D428" i="31"/>
  <c r="J426" i="31"/>
  <c r="L426" i="31" s="1"/>
  <c r="G426" i="31"/>
  <c r="I426" i="31" s="1"/>
  <c r="D426" i="31"/>
  <c r="D424" i="31" s="1"/>
  <c r="D423" i="31" s="1"/>
  <c r="L425" i="31"/>
  <c r="I425" i="31"/>
  <c r="F425" i="31"/>
  <c r="F422" i="31"/>
  <c r="F421" i="31" s="1"/>
  <c r="D421" i="31"/>
  <c r="F420" i="31"/>
  <c r="F419" i="31" s="1"/>
  <c r="D419" i="31"/>
  <c r="F418" i="31"/>
  <c r="F417" i="31" s="1"/>
  <c r="D417" i="31"/>
  <c r="F416" i="31"/>
  <c r="F415" i="31" s="1"/>
  <c r="D415" i="31"/>
  <c r="F414" i="31"/>
  <c r="F413" i="31" s="1"/>
  <c r="D413" i="31"/>
  <c r="F412" i="31"/>
  <c r="F411" i="31" s="1"/>
  <c r="D411" i="31"/>
  <c r="F410" i="31"/>
  <c r="F409" i="31" s="1"/>
  <c r="D409" i="31"/>
  <c r="F408" i="31"/>
  <c r="F407" i="31" s="1"/>
  <c r="D407" i="31"/>
  <c r="F406" i="31"/>
  <c r="F405" i="31" s="1"/>
  <c r="D405" i="31"/>
  <c r="F404" i="31"/>
  <c r="F403" i="31" s="1"/>
  <c r="D403" i="31"/>
  <c r="F402" i="31"/>
  <c r="F401" i="31" s="1"/>
  <c r="D401" i="31"/>
  <c r="F400" i="31"/>
  <c r="F399" i="31" s="1"/>
  <c r="D399" i="31"/>
  <c r="L398" i="31"/>
  <c r="L397" i="31" s="1"/>
  <c r="I398" i="31"/>
  <c r="I397" i="31" s="1"/>
  <c r="D396" i="31"/>
  <c r="F396" i="31" s="1"/>
  <c r="F395" i="31" s="1"/>
  <c r="D394" i="31"/>
  <c r="F394" i="31" s="1"/>
  <c r="F393" i="31" s="1"/>
  <c r="F392" i="31"/>
  <c r="F391" i="31" s="1"/>
  <c r="D391" i="31"/>
  <c r="F390" i="31"/>
  <c r="F389" i="31" s="1"/>
  <c r="D389" i="31"/>
  <c r="F388" i="31"/>
  <c r="F387" i="31" s="1"/>
  <c r="D387" i="31"/>
  <c r="F386" i="31"/>
  <c r="F385" i="31" s="1"/>
  <c r="D385" i="31"/>
  <c r="F384" i="31"/>
  <c r="F383" i="31" s="1"/>
  <c r="D383" i="31"/>
  <c r="F382" i="31"/>
  <c r="F381" i="31" s="1"/>
  <c r="D381" i="31"/>
  <c r="F380" i="31"/>
  <c r="F379" i="31" s="1"/>
  <c r="D379" i="31"/>
  <c r="F378" i="31"/>
  <c r="F377" i="31" s="1"/>
  <c r="D377" i="31"/>
  <c r="F376" i="31"/>
  <c r="F375" i="31" s="1"/>
  <c r="D375" i="31"/>
  <c r="F374" i="31"/>
  <c r="F373" i="31" s="1"/>
  <c r="D373" i="31"/>
  <c r="F372" i="31"/>
  <c r="F371" i="31" s="1"/>
  <c r="D371" i="31"/>
  <c r="F370" i="31"/>
  <c r="F369" i="31" s="1"/>
  <c r="D369" i="31"/>
  <c r="F368" i="31"/>
  <c r="F367" i="31" s="1"/>
  <c r="D367" i="31"/>
  <c r="F366" i="31"/>
  <c r="F365" i="31" s="1"/>
  <c r="D365" i="31"/>
  <c r="F364" i="31"/>
  <c r="F363" i="31" s="1"/>
  <c r="D363" i="31"/>
  <c r="F362" i="31"/>
  <c r="F361" i="31" s="1"/>
  <c r="D361" i="31"/>
  <c r="L359" i="31"/>
  <c r="L358" i="31" s="1"/>
  <c r="I359" i="31"/>
  <c r="I358" i="31" s="1"/>
  <c r="F359" i="31"/>
  <c r="F358" i="31" s="1"/>
  <c r="J358" i="31"/>
  <c r="J357" i="31" s="1"/>
  <c r="G358" i="31"/>
  <c r="G357" i="31" s="1"/>
  <c r="D358" i="31"/>
  <c r="L354" i="31"/>
  <c r="L353" i="31" s="1"/>
  <c r="I354" i="31"/>
  <c r="I353" i="31" s="1"/>
  <c r="F354" i="31"/>
  <c r="F353" i="31" s="1"/>
  <c r="J353" i="31"/>
  <c r="G353" i="31"/>
  <c r="D353" i="31"/>
  <c r="L352" i="31"/>
  <c r="L351" i="31" s="1"/>
  <c r="I352" i="31"/>
  <c r="I351" i="31" s="1"/>
  <c r="F352" i="31"/>
  <c r="F351" i="31" s="1"/>
  <c r="J351" i="31"/>
  <c r="G351" i="31"/>
  <c r="D351" i="31"/>
  <c r="L350" i="31"/>
  <c r="L349" i="31" s="1"/>
  <c r="I350" i="31"/>
  <c r="I349" i="31" s="1"/>
  <c r="F350" i="31"/>
  <c r="F349" i="31" s="1"/>
  <c r="J349" i="31"/>
  <c r="G349" i="31"/>
  <c r="D349" i="31"/>
  <c r="L348" i="31"/>
  <c r="L347" i="31" s="1"/>
  <c r="I348" i="31"/>
  <c r="I347" i="31" s="1"/>
  <c r="F348" i="31"/>
  <c r="F347" i="31" s="1"/>
  <c r="J347" i="31"/>
  <c r="G347" i="31"/>
  <c r="D347" i="31"/>
  <c r="L346" i="31"/>
  <c r="I346" i="31"/>
  <c r="F346" i="31"/>
  <c r="L345" i="31"/>
  <c r="I345" i="31"/>
  <c r="F345" i="31"/>
  <c r="L344" i="31"/>
  <c r="I344" i="31"/>
  <c r="F344" i="31"/>
  <c r="J343" i="31"/>
  <c r="G343" i="31"/>
  <c r="D343" i="31"/>
  <c r="J341" i="31"/>
  <c r="L341" i="31" s="1"/>
  <c r="L340" i="31" s="1"/>
  <c r="G341" i="31"/>
  <c r="I341" i="31" s="1"/>
  <c r="I340" i="31" s="1"/>
  <c r="D341" i="31"/>
  <c r="F341" i="31" s="1"/>
  <c r="F340" i="31" s="1"/>
  <c r="L339" i="31"/>
  <c r="I339" i="31"/>
  <c r="F339" i="31"/>
  <c r="L338" i="31"/>
  <c r="I338" i="31"/>
  <c r="F338" i="31"/>
  <c r="J337" i="31"/>
  <c r="G337" i="31"/>
  <c r="D337" i="31"/>
  <c r="L335" i="31"/>
  <c r="L334" i="31" s="1"/>
  <c r="L333" i="31" s="1"/>
  <c r="J334" i="31"/>
  <c r="J333" i="31" s="1"/>
  <c r="I331" i="31"/>
  <c r="I330" i="31" s="1"/>
  <c r="I329" i="31" s="1"/>
  <c r="I328" i="31" s="1"/>
  <c r="F331" i="31"/>
  <c r="F330" i="31" s="1"/>
  <c r="F329" i="31" s="1"/>
  <c r="F328" i="31" s="1"/>
  <c r="G330" i="31"/>
  <c r="G329" i="31" s="1"/>
  <c r="G328" i="31" s="1"/>
  <c r="D330" i="31"/>
  <c r="D329" i="31" s="1"/>
  <c r="D328" i="31" s="1"/>
  <c r="I326" i="31"/>
  <c r="I325" i="31" s="1"/>
  <c r="F326" i="31"/>
  <c r="F325" i="31" s="1"/>
  <c r="G325" i="31"/>
  <c r="D325" i="31"/>
  <c r="L324" i="31"/>
  <c r="I324" i="31"/>
  <c r="F324" i="31"/>
  <c r="L323" i="31"/>
  <c r="I323" i="31"/>
  <c r="F323" i="31"/>
  <c r="J322" i="31"/>
  <c r="G322" i="31"/>
  <c r="D322" i="31"/>
  <c r="L321" i="31"/>
  <c r="I321" i="31"/>
  <c r="F321" i="31"/>
  <c r="L320" i="31"/>
  <c r="I320" i="31"/>
  <c r="F320" i="31"/>
  <c r="J319" i="31"/>
  <c r="G319" i="31"/>
  <c r="D319" i="31"/>
  <c r="L318" i="31"/>
  <c r="L317" i="31" s="1"/>
  <c r="I318" i="31"/>
  <c r="I317" i="31" s="1"/>
  <c r="F318" i="31"/>
  <c r="F317" i="31" s="1"/>
  <c r="J317" i="31"/>
  <c r="G317" i="31"/>
  <c r="D317" i="31"/>
  <c r="L315" i="31"/>
  <c r="L314" i="31" s="1"/>
  <c r="I315" i="31"/>
  <c r="I314" i="31" s="1"/>
  <c r="F315" i="31"/>
  <c r="F314" i="31" s="1"/>
  <c r="J314" i="31"/>
  <c r="G314" i="31"/>
  <c r="D314" i="31"/>
  <c r="L313" i="31"/>
  <c r="L312" i="31" s="1"/>
  <c r="I313" i="31"/>
  <c r="I312" i="31" s="1"/>
  <c r="F313" i="31"/>
  <c r="F312" i="31" s="1"/>
  <c r="J312" i="31"/>
  <c r="G312" i="31"/>
  <c r="D312" i="31"/>
  <c r="L310" i="31"/>
  <c r="L309" i="31" s="1"/>
  <c r="I310" i="31"/>
  <c r="I309" i="31" s="1"/>
  <c r="F310" i="31"/>
  <c r="F309" i="31" s="1"/>
  <c r="J309" i="31"/>
  <c r="G309" i="31"/>
  <c r="D309" i="31"/>
  <c r="L308" i="31"/>
  <c r="I308" i="31"/>
  <c r="F308" i="31"/>
  <c r="L307" i="31"/>
  <c r="I307" i="31"/>
  <c r="F307" i="31"/>
  <c r="K306" i="31"/>
  <c r="K305" i="31" s="1"/>
  <c r="K273" i="31" s="1"/>
  <c r="J306" i="31"/>
  <c r="H306" i="31"/>
  <c r="H305" i="31" s="1"/>
  <c r="H273" i="31" s="1"/>
  <c r="G306" i="31"/>
  <c r="E306" i="31"/>
  <c r="E305" i="31" s="1"/>
  <c r="E273" i="31" s="1"/>
  <c r="D306" i="31"/>
  <c r="L304" i="31"/>
  <c r="L303" i="31" s="1"/>
  <c r="I304" i="31"/>
  <c r="I303" i="31" s="1"/>
  <c r="F304" i="31"/>
  <c r="F303" i="31" s="1"/>
  <c r="J303" i="31"/>
  <c r="G303" i="31"/>
  <c r="D303" i="31"/>
  <c r="L302" i="31"/>
  <c r="L301" i="31" s="1"/>
  <c r="I302" i="31"/>
  <c r="I301" i="31" s="1"/>
  <c r="F302" i="31"/>
  <c r="F301" i="31" s="1"/>
  <c r="J301" i="31"/>
  <c r="G301" i="31"/>
  <c r="D301" i="31"/>
  <c r="L300" i="31"/>
  <c r="L299" i="31" s="1"/>
  <c r="I300" i="31"/>
  <c r="I299" i="31" s="1"/>
  <c r="F300" i="31"/>
  <c r="F299" i="31" s="1"/>
  <c r="J299" i="31"/>
  <c r="G299" i="31"/>
  <c r="D299" i="31"/>
  <c r="L298" i="31"/>
  <c r="L297" i="31" s="1"/>
  <c r="I298" i="31"/>
  <c r="I297" i="31" s="1"/>
  <c r="F298" i="31"/>
  <c r="F297" i="31" s="1"/>
  <c r="J297" i="31"/>
  <c r="G297" i="31"/>
  <c r="D297" i="31"/>
  <c r="L295" i="31"/>
  <c r="L294" i="31" s="1"/>
  <c r="I295" i="31"/>
  <c r="I294" i="31" s="1"/>
  <c r="F295" i="31"/>
  <c r="F294" i="31" s="1"/>
  <c r="J294" i="31"/>
  <c r="G294" i="31"/>
  <c r="D294" i="31"/>
  <c r="L293" i="31"/>
  <c r="L292" i="31" s="1"/>
  <c r="I293" i="31"/>
  <c r="I292" i="31" s="1"/>
  <c r="F293" i="31"/>
  <c r="F292" i="31" s="1"/>
  <c r="J292" i="31"/>
  <c r="G292" i="31"/>
  <c r="D292" i="31"/>
  <c r="L291" i="31"/>
  <c r="I291" i="31"/>
  <c r="F291" i="31"/>
  <c r="L290" i="31"/>
  <c r="I290" i="31"/>
  <c r="F290" i="31"/>
  <c r="J289" i="31"/>
  <c r="G289" i="31"/>
  <c r="D289" i="31"/>
  <c r="L287" i="31"/>
  <c r="L286" i="31" s="1"/>
  <c r="I287" i="31"/>
  <c r="I286" i="31" s="1"/>
  <c r="F287" i="31"/>
  <c r="F286" i="31" s="1"/>
  <c r="J286" i="31"/>
  <c r="G286" i="31"/>
  <c r="D286" i="31"/>
  <c r="L285" i="31"/>
  <c r="L284" i="31" s="1"/>
  <c r="I285" i="31"/>
  <c r="I284" i="31" s="1"/>
  <c r="F285" i="31"/>
  <c r="F284" i="31" s="1"/>
  <c r="J284" i="31"/>
  <c r="G284" i="31"/>
  <c r="D284" i="31"/>
  <c r="F283" i="31"/>
  <c r="L282" i="31"/>
  <c r="L281" i="31" s="1"/>
  <c r="I282" i="31"/>
  <c r="I281" i="31" s="1"/>
  <c r="F282" i="31"/>
  <c r="J281" i="31"/>
  <c r="G281" i="31"/>
  <c r="D281" i="31"/>
  <c r="L280" i="31"/>
  <c r="L279" i="31"/>
  <c r="I279" i="31"/>
  <c r="I278" i="31" s="1"/>
  <c r="F279" i="31"/>
  <c r="F278" i="31" s="1"/>
  <c r="J278" i="31"/>
  <c r="G278" i="31"/>
  <c r="D278" i="31"/>
  <c r="L277" i="31"/>
  <c r="I277" i="31"/>
  <c r="F277" i="31"/>
  <c r="L276" i="31"/>
  <c r="I276" i="31"/>
  <c r="F276" i="31"/>
  <c r="J275" i="31"/>
  <c r="G275" i="31"/>
  <c r="D275" i="31"/>
  <c r="I272" i="31"/>
  <c r="I271" i="31" s="1"/>
  <c r="F272" i="31"/>
  <c r="F271" i="31" s="1"/>
  <c r="G271" i="31"/>
  <c r="D271" i="31"/>
  <c r="I270" i="31"/>
  <c r="I269" i="31" s="1"/>
  <c r="F270" i="31"/>
  <c r="F269" i="31" s="1"/>
  <c r="G269" i="31"/>
  <c r="D269" i="31"/>
  <c r="L267" i="31"/>
  <c r="L265" i="31" s="1"/>
  <c r="H267" i="31"/>
  <c r="I267" i="31" s="1"/>
  <c r="I265" i="31" s="1"/>
  <c r="J265" i="31"/>
  <c r="G265" i="31"/>
  <c r="D265" i="31"/>
  <c r="L264" i="31"/>
  <c r="L262" i="31" s="1"/>
  <c r="I264" i="31"/>
  <c r="I262" i="31" s="1"/>
  <c r="F264" i="31"/>
  <c r="F262" i="31" s="1"/>
  <c r="J262" i="31"/>
  <c r="G262" i="31"/>
  <c r="D262" i="31"/>
  <c r="E259" i="31"/>
  <c r="D257" i="31"/>
  <c r="L256" i="31"/>
  <c r="L255" i="31" s="1"/>
  <c r="I256" i="31"/>
  <c r="I255" i="31" s="1"/>
  <c r="F256" i="31"/>
  <c r="F255" i="31" s="1"/>
  <c r="J255" i="31"/>
  <c r="G255" i="31"/>
  <c r="D255" i="31"/>
  <c r="L254" i="31"/>
  <c r="L253" i="31" s="1"/>
  <c r="I254" i="31"/>
  <c r="I253" i="31" s="1"/>
  <c r="F254" i="31"/>
  <c r="F253" i="31" s="1"/>
  <c r="J253" i="31"/>
  <c r="G253" i="31"/>
  <c r="D253" i="31"/>
  <c r="L250" i="31"/>
  <c r="L249" i="31" s="1"/>
  <c r="I250" i="31"/>
  <c r="I249" i="31" s="1"/>
  <c r="F250" i="31"/>
  <c r="F249" i="31" s="1"/>
  <c r="J249" i="31"/>
  <c r="G249" i="31"/>
  <c r="D249" i="31"/>
  <c r="L248" i="31"/>
  <c r="L247" i="31" s="1"/>
  <c r="I248" i="31"/>
  <c r="I247" i="31" s="1"/>
  <c r="F248" i="31"/>
  <c r="F247" i="31" s="1"/>
  <c r="K247" i="31"/>
  <c r="K242" i="31" s="1"/>
  <c r="K234" i="31" s="1"/>
  <c r="J247" i="31"/>
  <c r="H247" i="31"/>
  <c r="H242" i="31" s="1"/>
  <c r="H234" i="31" s="1"/>
  <c r="G247" i="31"/>
  <c r="G242" i="31" s="1"/>
  <c r="E247" i="31"/>
  <c r="D247" i="31"/>
  <c r="F246" i="31"/>
  <c r="F245" i="31" s="1"/>
  <c r="E245" i="31"/>
  <c r="D245" i="31"/>
  <c r="F244" i="31"/>
  <c r="F243" i="31" s="1"/>
  <c r="D243" i="31"/>
  <c r="L241" i="31"/>
  <c r="L240" i="31" s="1"/>
  <c r="L235" i="31" s="1"/>
  <c r="I241" i="31"/>
  <c r="I240" i="31" s="1"/>
  <c r="F241" i="31"/>
  <c r="F240" i="31" s="1"/>
  <c r="J240" i="31"/>
  <c r="J235" i="31" s="1"/>
  <c r="G240" i="31"/>
  <c r="D240" i="31"/>
  <c r="I239" i="31"/>
  <c r="I238" i="31" s="1"/>
  <c r="F239" i="31"/>
  <c r="F238" i="31" s="1"/>
  <c r="G238" i="31"/>
  <c r="D238" i="31"/>
  <c r="F237" i="31"/>
  <c r="F236" i="31" s="1"/>
  <c r="D236" i="31"/>
  <c r="L232" i="31"/>
  <c r="L231" i="31" s="1"/>
  <c r="I232" i="31"/>
  <c r="I231" i="31" s="1"/>
  <c r="F232" i="31"/>
  <c r="F231" i="31" s="1"/>
  <c r="J231" i="31"/>
  <c r="G231" i="31"/>
  <c r="D231" i="31"/>
  <c r="L230" i="31"/>
  <c r="L229" i="31" s="1"/>
  <c r="I230" i="31"/>
  <c r="I229" i="31" s="1"/>
  <c r="F230" i="31"/>
  <c r="F229" i="31" s="1"/>
  <c r="J229" i="31"/>
  <c r="G229" i="31"/>
  <c r="D229" i="31"/>
  <c r="L228" i="31"/>
  <c r="L227" i="31" s="1"/>
  <c r="I228" i="31"/>
  <c r="I227" i="31" s="1"/>
  <c r="F228" i="31"/>
  <c r="F227" i="31" s="1"/>
  <c r="J227" i="31"/>
  <c r="G227" i="31"/>
  <c r="D227" i="31"/>
  <c r="L225" i="31"/>
  <c r="L224" i="31" s="1"/>
  <c r="I225" i="31"/>
  <c r="I224" i="31" s="1"/>
  <c r="F225" i="31"/>
  <c r="F224" i="31" s="1"/>
  <c r="J224" i="31"/>
  <c r="G224" i="31"/>
  <c r="D224" i="31"/>
  <c r="L223" i="31"/>
  <c r="L222" i="31" s="1"/>
  <c r="I223" i="31"/>
  <c r="I222" i="31" s="1"/>
  <c r="F223" i="31"/>
  <c r="F222" i="31" s="1"/>
  <c r="J222" i="31"/>
  <c r="G222" i="31"/>
  <c r="D222" i="31"/>
  <c r="J221" i="31"/>
  <c r="L221" i="31" s="1"/>
  <c r="L220" i="31" s="1"/>
  <c r="G221" i="31"/>
  <c r="G220" i="31" s="1"/>
  <c r="D221" i="31"/>
  <c r="L218" i="31"/>
  <c r="I218" i="31"/>
  <c r="F218" i="31"/>
  <c r="L217" i="31"/>
  <c r="I217" i="31"/>
  <c r="F217" i="31"/>
  <c r="J216" i="31"/>
  <c r="J215" i="31" s="1"/>
  <c r="G216" i="31"/>
  <c r="G215" i="31" s="1"/>
  <c r="D216" i="31"/>
  <c r="D215" i="31" s="1"/>
  <c r="L212" i="31"/>
  <c r="L211" i="31" s="1"/>
  <c r="I212" i="31"/>
  <c r="I211" i="31" s="1"/>
  <c r="F212" i="31"/>
  <c r="F211" i="31" s="1"/>
  <c r="J211" i="31"/>
  <c r="G211" i="31"/>
  <c r="D211" i="31"/>
  <c r="L210" i="31"/>
  <c r="L209" i="31" s="1"/>
  <c r="I210" i="31"/>
  <c r="I209" i="31" s="1"/>
  <c r="F210" i="31"/>
  <c r="F209" i="31" s="1"/>
  <c r="J209" i="31"/>
  <c r="G209" i="31"/>
  <c r="D209" i="31"/>
  <c r="L208" i="31"/>
  <c r="L207" i="31" s="1"/>
  <c r="I208" i="31"/>
  <c r="I207" i="31" s="1"/>
  <c r="F208" i="31"/>
  <c r="F207" i="31" s="1"/>
  <c r="J207" i="31"/>
  <c r="G207" i="31"/>
  <c r="D207" i="31"/>
  <c r="L206" i="31"/>
  <c r="L205" i="31" s="1"/>
  <c r="I206" i="31"/>
  <c r="I205" i="31" s="1"/>
  <c r="F206" i="31"/>
  <c r="F205" i="31" s="1"/>
  <c r="J205" i="31"/>
  <c r="G205" i="31"/>
  <c r="D205" i="31"/>
  <c r="L203" i="31"/>
  <c r="L202" i="31" s="1"/>
  <c r="I203" i="31"/>
  <c r="I202" i="31" s="1"/>
  <c r="F203" i="31"/>
  <c r="F202" i="31" s="1"/>
  <c r="J202" i="31"/>
  <c r="G202" i="31"/>
  <c r="D202" i="31"/>
  <c r="L201" i="31"/>
  <c r="L200" i="31" s="1"/>
  <c r="I201" i="31"/>
  <c r="I200" i="31" s="1"/>
  <c r="F201" i="31"/>
  <c r="F200" i="31" s="1"/>
  <c r="J200" i="31"/>
  <c r="G200" i="31"/>
  <c r="D200" i="31"/>
  <c r="L199" i="31"/>
  <c r="L198" i="31" s="1"/>
  <c r="I199" i="31"/>
  <c r="I198" i="31" s="1"/>
  <c r="F199" i="31"/>
  <c r="F198" i="31" s="1"/>
  <c r="J198" i="31"/>
  <c r="G198" i="31"/>
  <c r="D198" i="31"/>
  <c r="L197" i="31"/>
  <c r="I197" i="31"/>
  <c r="F197" i="31"/>
  <c r="J196" i="31"/>
  <c r="J195" i="31" s="1"/>
  <c r="G196" i="31"/>
  <c r="I196" i="31" s="1"/>
  <c r="D196" i="31"/>
  <c r="D195" i="31" s="1"/>
  <c r="J194" i="31"/>
  <c r="J193" i="31" s="1"/>
  <c r="G194" i="31"/>
  <c r="G193" i="31" s="1"/>
  <c r="D194" i="31"/>
  <c r="D193" i="31" s="1"/>
  <c r="J192" i="31"/>
  <c r="J190" i="31" s="1"/>
  <c r="G192" i="31"/>
  <c r="I192" i="31" s="1"/>
  <c r="D192" i="31"/>
  <c r="F192" i="31" s="1"/>
  <c r="L191" i="31"/>
  <c r="I191" i="31"/>
  <c r="F191" i="31"/>
  <c r="D190" i="31"/>
  <c r="J189" i="31"/>
  <c r="L189" i="31" s="1"/>
  <c r="L188" i="31" s="1"/>
  <c r="G189" i="31"/>
  <c r="I189" i="31" s="1"/>
  <c r="I188" i="31" s="1"/>
  <c r="D189" i="31"/>
  <c r="F189" i="31" s="1"/>
  <c r="F188" i="31" s="1"/>
  <c r="L187" i="31"/>
  <c r="L186" i="31" s="1"/>
  <c r="I187" i="31"/>
  <c r="I186" i="31" s="1"/>
  <c r="F187" i="31"/>
  <c r="F186" i="31" s="1"/>
  <c r="J186" i="31"/>
  <c r="G186" i="31"/>
  <c r="D186" i="31"/>
  <c r="L185" i="31"/>
  <c r="I185" i="31"/>
  <c r="F185" i="31"/>
  <c r="L184" i="31"/>
  <c r="I184" i="31"/>
  <c r="F184" i="31"/>
  <c r="J183" i="31"/>
  <c r="G183" i="31"/>
  <c r="D183" i="31"/>
  <c r="L182" i="31"/>
  <c r="L181" i="31" s="1"/>
  <c r="I182" i="31"/>
  <c r="I181" i="31" s="1"/>
  <c r="F182" i="31"/>
  <c r="F181" i="31" s="1"/>
  <c r="J181" i="31"/>
  <c r="G181" i="31"/>
  <c r="D181" i="31"/>
  <c r="L180" i="31"/>
  <c r="L179" i="31" s="1"/>
  <c r="I180" i="31"/>
  <c r="I179" i="31" s="1"/>
  <c r="F180" i="31"/>
  <c r="F179" i="31" s="1"/>
  <c r="J179" i="31"/>
  <c r="G179" i="31"/>
  <c r="D179" i="31"/>
  <c r="L178" i="31"/>
  <c r="I178" i="31"/>
  <c r="F178" i="31"/>
  <c r="L177" i="31"/>
  <c r="I177" i="31"/>
  <c r="F177" i="31"/>
  <c r="J176" i="31"/>
  <c r="G176" i="31"/>
  <c r="D176" i="31"/>
  <c r="L174" i="31"/>
  <c r="L173" i="31" s="1"/>
  <c r="I174" i="31"/>
  <c r="I173" i="31" s="1"/>
  <c r="F174" i="31"/>
  <c r="F173" i="31" s="1"/>
  <c r="J173" i="31"/>
  <c r="G173" i="31"/>
  <c r="D173" i="31"/>
  <c r="L172" i="31"/>
  <c r="L171" i="31" s="1"/>
  <c r="I172" i="31"/>
  <c r="I171" i="31" s="1"/>
  <c r="F172" i="31"/>
  <c r="F171" i="31" s="1"/>
  <c r="J171" i="31"/>
  <c r="G171" i="31"/>
  <c r="D171" i="31"/>
  <c r="J170" i="31"/>
  <c r="L170" i="31" s="1"/>
  <c r="G170" i="31"/>
  <c r="I170" i="31" s="1"/>
  <c r="D170" i="31"/>
  <c r="F170" i="31" s="1"/>
  <c r="J169" i="31"/>
  <c r="L169" i="31" s="1"/>
  <c r="G169" i="31"/>
  <c r="I169" i="31" s="1"/>
  <c r="D169" i="31"/>
  <c r="F169" i="31" s="1"/>
  <c r="J168" i="31"/>
  <c r="L168" i="31" s="1"/>
  <c r="G168" i="31"/>
  <c r="D168" i="31"/>
  <c r="F168" i="31" s="1"/>
  <c r="L165" i="31"/>
  <c r="L164" i="31" s="1"/>
  <c r="I165" i="31"/>
  <c r="I164" i="31" s="1"/>
  <c r="F165" i="31"/>
  <c r="F164" i="31" s="1"/>
  <c r="J164" i="31"/>
  <c r="G164" i="31"/>
  <c r="D164" i="31"/>
  <c r="L163" i="31"/>
  <c r="L162" i="31" s="1"/>
  <c r="I163" i="31"/>
  <c r="I162" i="31" s="1"/>
  <c r="F163" i="31"/>
  <c r="F162" i="31" s="1"/>
  <c r="J162" i="31"/>
  <c r="G162" i="31"/>
  <c r="D162" i="31"/>
  <c r="J161" i="31"/>
  <c r="J160" i="31" s="1"/>
  <c r="G161" i="31"/>
  <c r="G160" i="31" s="1"/>
  <c r="D161" i="31"/>
  <c r="F161" i="31" s="1"/>
  <c r="F160" i="31" s="1"/>
  <c r="J159" i="31"/>
  <c r="L159" i="31" s="1"/>
  <c r="L158" i="31" s="1"/>
  <c r="G159" i="31"/>
  <c r="G158" i="31" s="1"/>
  <c r="D159" i="31"/>
  <c r="D158" i="31" s="1"/>
  <c r="L154" i="31"/>
  <c r="L153" i="31" s="1"/>
  <c r="I154" i="31"/>
  <c r="I153" i="31" s="1"/>
  <c r="F154" i="31"/>
  <c r="F153" i="31" s="1"/>
  <c r="J153" i="31"/>
  <c r="G153" i="31"/>
  <c r="D153" i="31"/>
  <c r="L152" i="31"/>
  <c r="L151" i="31" s="1"/>
  <c r="I152" i="31"/>
  <c r="I151" i="31" s="1"/>
  <c r="F152" i="31"/>
  <c r="F151" i="31" s="1"/>
  <c r="J151" i="31"/>
  <c r="G151" i="31"/>
  <c r="D151" i="31"/>
  <c r="L150" i="31"/>
  <c r="L149" i="31" s="1"/>
  <c r="I150" i="31"/>
  <c r="I149" i="31" s="1"/>
  <c r="F150" i="31"/>
  <c r="F149" i="31" s="1"/>
  <c r="J149" i="31"/>
  <c r="G149" i="31"/>
  <c r="D149" i="31"/>
  <c r="L148" i="31"/>
  <c r="I148" i="31"/>
  <c r="F148" i="31"/>
  <c r="L147" i="31"/>
  <c r="I147" i="31"/>
  <c r="F147" i="31"/>
  <c r="L146" i="31"/>
  <c r="I146" i="31"/>
  <c r="F146" i="31"/>
  <c r="J145" i="31"/>
  <c r="G145" i="31"/>
  <c r="D145" i="31"/>
  <c r="L144" i="31"/>
  <c r="L143" i="31" s="1"/>
  <c r="I144" i="31"/>
  <c r="I143" i="31" s="1"/>
  <c r="F144" i="31"/>
  <c r="F143" i="31" s="1"/>
  <c r="J143" i="31"/>
  <c r="G143" i="31"/>
  <c r="D143" i="31"/>
  <c r="L142" i="31"/>
  <c r="L141" i="31" s="1"/>
  <c r="I142" i="31"/>
  <c r="I141" i="31" s="1"/>
  <c r="F142" i="31"/>
  <c r="F141" i="31" s="1"/>
  <c r="J141" i="31"/>
  <c r="G141" i="31"/>
  <c r="D141" i="31"/>
  <c r="L139" i="31"/>
  <c r="L138" i="31" s="1"/>
  <c r="I139" i="31"/>
  <c r="I138" i="31" s="1"/>
  <c r="F139" i="31"/>
  <c r="F138" i="31" s="1"/>
  <c r="J138" i="31"/>
  <c r="G138" i="31"/>
  <c r="D138" i="31"/>
  <c r="L137" i="31"/>
  <c r="L136" i="31" s="1"/>
  <c r="J137" i="31"/>
  <c r="J136" i="31" s="1"/>
  <c r="G137" i="31"/>
  <c r="D137" i="31"/>
  <c r="F137" i="31" s="1"/>
  <c r="F136" i="31" s="1"/>
  <c r="L135" i="31"/>
  <c r="L134" i="31" s="1"/>
  <c r="I135" i="31"/>
  <c r="I134" i="31" s="1"/>
  <c r="F135" i="31"/>
  <c r="F134" i="31" s="1"/>
  <c r="J134" i="31"/>
  <c r="G134" i="31"/>
  <c r="D134" i="31"/>
  <c r="L133" i="31"/>
  <c r="L132" i="31" s="1"/>
  <c r="I133" i="31"/>
  <c r="I132" i="31" s="1"/>
  <c r="F133" i="31"/>
  <c r="F132" i="31" s="1"/>
  <c r="J132" i="31"/>
  <c r="G132" i="31"/>
  <c r="D132" i="31"/>
  <c r="L131" i="31"/>
  <c r="L130" i="31" s="1"/>
  <c r="I131" i="31"/>
  <c r="I130" i="31" s="1"/>
  <c r="F131" i="31"/>
  <c r="F130" i="31" s="1"/>
  <c r="J130" i="31"/>
  <c r="G130" i="31"/>
  <c r="D130" i="31"/>
  <c r="L129" i="31"/>
  <c r="L128" i="31" s="1"/>
  <c r="I129" i="31"/>
  <c r="I128" i="31" s="1"/>
  <c r="F129" i="31"/>
  <c r="F128" i="31" s="1"/>
  <c r="J128" i="31"/>
  <c r="G128" i="31"/>
  <c r="D128" i="31"/>
  <c r="L127" i="31"/>
  <c r="I127" i="31"/>
  <c r="F127" i="31"/>
  <c r="L126" i="31"/>
  <c r="I126" i="31"/>
  <c r="F126" i="31"/>
  <c r="L125" i="31"/>
  <c r="I125" i="31"/>
  <c r="F125" i="31"/>
  <c r="J124" i="31"/>
  <c r="G124" i="31"/>
  <c r="D124" i="31"/>
  <c r="J122" i="31"/>
  <c r="J121" i="31" s="1"/>
  <c r="G122" i="31"/>
  <c r="I122" i="31" s="1"/>
  <c r="I121" i="31" s="1"/>
  <c r="D122" i="31"/>
  <c r="D121" i="31" s="1"/>
  <c r="L120" i="31"/>
  <c r="L118" i="31" s="1"/>
  <c r="I120" i="31"/>
  <c r="I118" i="31" s="1"/>
  <c r="F120" i="31"/>
  <c r="F118" i="31" s="1"/>
  <c r="J118" i="31"/>
  <c r="G118" i="31"/>
  <c r="D118" i="31"/>
  <c r="L117" i="31"/>
  <c r="L116" i="31" s="1"/>
  <c r="I117" i="31"/>
  <c r="I116" i="31" s="1"/>
  <c r="F117" i="31"/>
  <c r="F116" i="31" s="1"/>
  <c r="J116" i="31"/>
  <c r="G116" i="31"/>
  <c r="E116" i="31"/>
  <c r="E107" i="31" s="1"/>
  <c r="E106" i="31" s="1"/>
  <c r="D116" i="31"/>
  <c r="L115" i="31"/>
  <c r="L114" i="31" s="1"/>
  <c r="I115" i="31"/>
  <c r="I114" i="31" s="1"/>
  <c r="D115" i="31"/>
  <c r="F115" i="31" s="1"/>
  <c r="F114" i="31" s="1"/>
  <c r="J114" i="31"/>
  <c r="G114" i="31"/>
  <c r="L113" i="31"/>
  <c r="L112" i="31" s="1"/>
  <c r="I113" i="31"/>
  <c r="I112" i="31" s="1"/>
  <c r="F113" i="31"/>
  <c r="F112" i="31" s="1"/>
  <c r="J112" i="31"/>
  <c r="G112" i="31"/>
  <c r="D112" i="31"/>
  <c r="L111" i="31"/>
  <c r="L110" i="31" s="1"/>
  <c r="I111" i="31"/>
  <c r="I110" i="31" s="1"/>
  <c r="F111" i="31"/>
  <c r="F110" i="31" s="1"/>
  <c r="J110" i="31"/>
  <c r="G110" i="31"/>
  <c r="D110" i="31"/>
  <c r="L109" i="31"/>
  <c r="L108" i="31" s="1"/>
  <c r="I109" i="31"/>
  <c r="I108" i="31" s="1"/>
  <c r="F109" i="31"/>
  <c r="F108" i="31" s="1"/>
  <c r="J108" i="31"/>
  <c r="G108" i="31"/>
  <c r="D108" i="31"/>
  <c r="F105" i="31"/>
  <c r="F104" i="31" s="1"/>
  <c r="D104" i="31"/>
  <c r="F103" i="31"/>
  <c r="F102" i="31" s="1"/>
  <c r="D102" i="31"/>
  <c r="F99" i="31"/>
  <c r="F98" i="31" s="1"/>
  <c r="D98" i="31"/>
  <c r="F97" i="31"/>
  <c r="F96" i="31" s="1"/>
  <c r="D96" i="31"/>
  <c r="F95" i="31"/>
  <c r="F94" i="31" s="1"/>
  <c r="E94" i="31"/>
  <c r="E93" i="31"/>
  <c r="E92" i="31" s="1"/>
  <c r="L90" i="31"/>
  <c r="I90" i="31"/>
  <c r="F90" i="31"/>
  <c r="L89" i="31"/>
  <c r="I89" i="31"/>
  <c r="F89" i="31"/>
  <c r="J88" i="31"/>
  <c r="G88" i="31"/>
  <c r="D88" i="31"/>
  <c r="L87" i="31"/>
  <c r="I87" i="31"/>
  <c r="F87" i="31"/>
  <c r="L86" i="31"/>
  <c r="I86" i="31"/>
  <c r="F86" i="31"/>
  <c r="L85" i="31"/>
  <c r="I85" i="31"/>
  <c r="F85" i="31"/>
  <c r="J83" i="31"/>
  <c r="G83" i="31"/>
  <c r="D83" i="31"/>
  <c r="L82" i="31"/>
  <c r="L81" i="31" s="1"/>
  <c r="I82" i="31"/>
  <c r="I81" i="31" s="1"/>
  <c r="F82" i="31"/>
  <c r="F81" i="31" s="1"/>
  <c r="K81" i="31"/>
  <c r="K69" i="31" s="1"/>
  <c r="K29" i="31" s="1"/>
  <c r="K11" i="31" s="1"/>
  <c r="K518" i="31" s="1"/>
  <c r="J81" i="31"/>
  <c r="H81" i="31"/>
  <c r="H69" i="31" s="1"/>
  <c r="H29" i="31" s="1"/>
  <c r="H11" i="31" s="1"/>
  <c r="G81" i="31"/>
  <c r="E81" i="31"/>
  <c r="E69" i="31" s="1"/>
  <c r="D81" i="31"/>
  <c r="L80" i="31"/>
  <c r="L79" i="31" s="1"/>
  <c r="I80" i="31"/>
  <c r="I79" i="31" s="1"/>
  <c r="F80" i="31"/>
  <c r="F79" i="31" s="1"/>
  <c r="J79" i="31"/>
  <c r="G79" i="31"/>
  <c r="D79" i="31"/>
  <c r="L78" i="31"/>
  <c r="L77" i="31" s="1"/>
  <c r="I78" i="31"/>
  <c r="I77" i="31" s="1"/>
  <c r="F78" i="31"/>
  <c r="F77" i="31" s="1"/>
  <c r="J77" i="31"/>
  <c r="G77" i="31"/>
  <c r="D77" i="31"/>
  <c r="L76" i="31"/>
  <c r="I76" i="31"/>
  <c r="F76" i="31"/>
  <c r="L75" i="31"/>
  <c r="I75" i="31"/>
  <c r="F75" i="31"/>
  <c r="J74" i="31"/>
  <c r="G74" i="31"/>
  <c r="D74" i="31"/>
  <c r="J73" i="31"/>
  <c r="G73" i="31"/>
  <c r="I73" i="31" s="1"/>
  <c r="D73" i="31"/>
  <c r="F73" i="31" s="1"/>
  <c r="L72" i="31"/>
  <c r="I72" i="31"/>
  <c r="F72" i="31"/>
  <c r="L71" i="31"/>
  <c r="I71" i="31"/>
  <c r="F71" i="31"/>
  <c r="D70" i="31"/>
  <c r="L68" i="31"/>
  <c r="L67" i="31" s="1"/>
  <c r="I68" i="31"/>
  <c r="I67" i="31" s="1"/>
  <c r="F68" i="31"/>
  <c r="F67" i="31" s="1"/>
  <c r="J67" i="31"/>
  <c r="G67" i="31"/>
  <c r="D67" i="31"/>
  <c r="L66" i="31"/>
  <c r="L65" i="31" s="1"/>
  <c r="I66" i="31"/>
  <c r="I65" i="31" s="1"/>
  <c r="F66" i="31"/>
  <c r="F65" i="31" s="1"/>
  <c r="J65" i="31"/>
  <c r="G65" i="31"/>
  <c r="D65" i="31"/>
  <c r="J64" i="31"/>
  <c r="J63" i="31" s="1"/>
  <c r="G64" i="31"/>
  <c r="I64" i="31" s="1"/>
  <c r="I63" i="31" s="1"/>
  <c r="D64" i="31"/>
  <c r="D63" i="31" s="1"/>
  <c r="L62" i="31"/>
  <c r="I62" i="31"/>
  <c r="F62" i="31"/>
  <c r="L61" i="31"/>
  <c r="I61" i="31"/>
  <c r="F61" i="31"/>
  <c r="L60" i="31"/>
  <c r="I60" i="31"/>
  <c r="F60" i="31"/>
  <c r="L59" i="31"/>
  <c r="I59" i="31"/>
  <c r="F59" i="31"/>
  <c r="L58" i="31"/>
  <c r="I58" i="31"/>
  <c r="F58" i="31"/>
  <c r="J57" i="31"/>
  <c r="G57" i="31"/>
  <c r="D57" i="31"/>
  <c r="J56" i="31"/>
  <c r="G56" i="31"/>
  <c r="I56" i="31" s="1"/>
  <c r="I55" i="31" s="1"/>
  <c r="D56" i="31"/>
  <c r="F56" i="31" s="1"/>
  <c r="F55" i="31" s="1"/>
  <c r="L54" i="31"/>
  <c r="L53" i="31" s="1"/>
  <c r="I54" i="31"/>
  <c r="I53" i="31" s="1"/>
  <c r="D54" i="31"/>
  <c r="D53" i="31" s="1"/>
  <c r="J53" i="31"/>
  <c r="G53" i="31"/>
  <c r="L52" i="31"/>
  <c r="L51" i="31" s="1"/>
  <c r="I52" i="31"/>
  <c r="I51" i="31" s="1"/>
  <c r="F52" i="31"/>
  <c r="F51" i="31" s="1"/>
  <c r="J51" i="31"/>
  <c r="G51" i="31"/>
  <c r="D51" i="31"/>
  <c r="J50" i="31"/>
  <c r="J49" i="31" s="1"/>
  <c r="G50" i="31"/>
  <c r="I50" i="31" s="1"/>
  <c r="I49" i="31" s="1"/>
  <c r="D50" i="31"/>
  <c r="D49" i="31" s="1"/>
  <c r="L48" i="31"/>
  <c r="L47" i="31" s="1"/>
  <c r="I48" i="31"/>
  <c r="I47" i="31" s="1"/>
  <c r="F48" i="31"/>
  <c r="F47" i="31" s="1"/>
  <c r="J47" i="31"/>
  <c r="G47" i="31"/>
  <c r="D47" i="31"/>
  <c r="L46" i="31"/>
  <c r="G46" i="31"/>
  <c r="I46" i="31" s="1"/>
  <c r="F46" i="31"/>
  <c r="L45" i="31"/>
  <c r="I45" i="31"/>
  <c r="F45" i="31"/>
  <c r="J44" i="31"/>
  <c r="D44" i="31"/>
  <c r="E42" i="31"/>
  <c r="F42" i="31" s="1"/>
  <c r="F41" i="31" s="1"/>
  <c r="D41" i="31"/>
  <c r="L40" i="31"/>
  <c r="L39" i="31" s="1"/>
  <c r="I40" i="31"/>
  <c r="I39" i="31" s="1"/>
  <c r="F40" i="31"/>
  <c r="F39" i="31" s="1"/>
  <c r="J39" i="31"/>
  <c r="G39" i="31"/>
  <c r="D39" i="31"/>
  <c r="L38" i="31"/>
  <c r="L37" i="31" s="1"/>
  <c r="I38" i="31"/>
  <c r="I37" i="31" s="1"/>
  <c r="D38" i="31"/>
  <c r="F38" i="31" s="1"/>
  <c r="F37" i="31" s="1"/>
  <c r="J37" i="31"/>
  <c r="G37" i="31"/>
  <c r="E37" i="31"/>
  <c r="E30" i="31" s="1"/>
  <c r="L36" i="31"/>
  <c r="L35" i="31" s="1"/>
  <c r="I36" i="31"/>
  <c r="I35" i="31" s="1"/>
  <c r="F36" i="31"/>
  <c r="F35" i="31" s="1"/>
  <c r="J35" i="31"/>
  <c r="G35" i="31"/>
  <c r="D35" i="31"/>
  <c r="L34" i="31"/>
  <c r="L33" i="31" s="1"/>
  <c r="I34" i="31"/>
  <c r="I33" i="31" s="1"/>
  <c r="F34" i="31"/>
  <c r="F33" i="31" s="1"/>
  <c r="J33" i="31"/>
  <c r="G33" i="31"/>
  <c r="D33" i="31"/>
  <c r="L32" i="31"/>
  <c r="L31" i="31" s="1"/>
  <c r="I32" i="31"/>
  <c r="I31" i="31" s="1"/>
  <c r="F32" i="31"/>
  <c r="F31" i="31" s="1"/>
  <c r="J31" i="31"/>
  <c r="G31" i="31"/>
  <c r="D31" i="31"/>
  <c r="L28" i="31"/>
  <c r="L27" i="31" s="1"/>
  <c r="L26" i="31" s="1"/>
  <c r="F28" i="31"/>
  <c r="F27" i="31" s="1"/>
  <c r="F26" i="31" s="1"/>
  <c r="F20" i="31" s="1"/>
  <c r="J27" i="31"/>
  <c r="J26" i="31" s="1"/>
  <c r="D27" i="31"/>
  <c r="D26" i="31" s="1"/>
  <c r="D20" i="31" s="1"/>
  <c r="I25" i="31"/>
  <c r="I24" i="31" s="1"/>
  <c r="G24" i="31"/>
  <c r="J23" i="31"/>
  <c r="L23" i="31" s="1"/>
  <c r="L22" i="31" s="1"/>
  <c r="L21" i="31" s="1"/>
  <c r="G23" i="31"/>
  <c r="G22" i="31" s="1"/>
  <c r="L19" i="31"/>
  <c r="L18" i="31" s="1"/>
  <c r="I19" i="31"/>
  <c r="I18" i="31" s="1"/>
  <c r="F19" i="31"/>
  <c r="F18" i="31" s="1"/>
  <c r="J18" i="31"/>
  <c r="G18" i="31"/>
  <c r="D18" i="31"/>
  <c r="L17" i="31"/>
  <c r="L16" i="31" s="1"/>
  <c r="I17" i="31"/>
  <c r="I16" i="31" s="1"/>
  <c r="F17" i="31"/>
  <c r="F16" i="31" s="1"/>
  <c r="J16" i="31"/>
  <c r="G16" i="31"/>
  <c r="D16" i="31"/>
  <c r="L14" i="31"/>
  <c r="I15" i="31"/>
  <c r="I14" i="31" s="1"/>
  <c r="F15" i="31"/>
  <c r="F14" i="31" s="1"/>
  <c r="J14" i="31"/>
  <c r="G14" i="31"/>
  <c r="D14" i="31"/>
  <c r="G44" i="31" l="1"/>
  <c r="J424" i="31"/>
  <c r="J423" i="31" s="1"/>
  <c r="G340" i="31"/>
  <c r="G483" i="31"/>
  <c r="D533" i="31"/>
  <c r="F534" i="31"/>
  <c r="L196" i="31"/>
  <c r="G472" i="31"/>
  <c r="G70" i="31"/>
  <c r="J477" i="31"/>
  <c r="E242" i="31"/>
  <c r="E234" i="31" s="1"/>
  <c r="G235" i="31"/>
  <c r="L289" i="31"/>
  <c r="I145" i="31"/>
  <c r="F281" i="31"/>
  <c r="G268" i="31"/>
  <c r="I195" i="31"/>
  <c r="I357" i="31"/>
  <c r="D55" i="31"/>
  <c r="D43" i="31" s="1"/>
  <c r="D268" i="31"/>
  <c r="G167" i="31"/>
  <c r="G166" i="31" s="1"/>
  <c r="G188" i="31"/>
  <c r="J220" i="31"/>
  <c r="J219" i="31" s="1"/>
  <c r="I306" i="31"/>
  <c r="I305" i="31" s="1"/>
  <c r="D311" i="31"/>
  <c r="J340" i="31"/>
  <c r="J336" i="31" s="1"/>
  <c r="J469" i="31"/>
  <c r="D114" i="31"/>
  <c r="D107" i="31" s="1"/>
  <c r="J242" i="31"/>
  <c r="J234" i="31" s="1"/>
  <c r="L306" i="31"/>
  <c r="L305" i="31" s="1"/>
  <c r="D397" i="31"/>
  <c r="I481" i="31"/>
  <c r="I479" i="31" s="1"/>
  <c r="F397" i="31"/>
  <c r="F426" i="31"/>
  <c r="F424" i="31" s="1"/>
  <c r="F423" i="31" s="1"/>
  <c r="F289" i="31"/>
  <c r="F288" i="31" s="1"/>
  <c r="D472" i="31"/>
  <c r="L357" i="31"/>
  <c r="G424" i="31"/>
  <c r="G423" i="31" s="1"/>
  <c r="I57" i="31"/>
  <c r="F74" i="31"/>
  <c r="L13" i="31"/>
  <c r="L12" i="31" s="1"/>
  <c r="I498" i="31"/>
  <c r="L479" i="31"/>
  <c r="F498" i="31"/>
  <c r="I337" i="31"/>
  <c r="I336" i="31" s="1"/>
  <c r="F167" i="31"/>
  <c r="I23" i="31"/>
  <c r="I22" i="31" s="1"/>
  <c r="I21" i="31" s="1"/>
  <c r="I20" i="31" s="1"/>
  <c r="J158" i="31"/>
  <c r="J157" i="31" s="1"/>
  <c r="D160" i="31"/>
  <c r="D157" i="31" s="1"/>
  <c r="J167" i="31"/>
  <c r="J166" i="31" s="1"/>
  <c r="I194" i="31"/>
  <c r="I193" i="31" s="1"/>
  <c r="I221" i="31"/>
  <c r="I220" i="31" s="1"/>
  <c r="I219" i="31" s="1"/>
  <c r="F322" i="31"/>
  <c r="J485" i="31"/>
  <c r="D487" i="31"/>
  <c r="J13" i="31"/>
  <c r="J12" i="31" s="1"/>
  <c r="D69" i="31"/>
  <c r="G533" i="31"/>
  <c r="G532" i="31" s="1"/>
  <c r="J22" i="31"/>
  <c r="J21" i="31" s="1"/>
  <c r="J20" i="31" s="1"/>
  <c r="G69" i="31"/>
  <c r="F88" i="31"/>
  <c r="L278" i="31"/>
  <c r="L296" i="31"/>
  <c r="F296" i="31"/>
  <c r="D340" i="31"/>
  <c r="D336" i="31" s="1"/>
  <c r="D454" i="31"/>
  <c r="G525" i="31"/>
  <c r="G520" i="31" s="1"/>
  <c r="L176" i="31"/>
  <c r="F190" i="31"/>
  <c r="F50" i="31"/>
  <c r="F49" i="31" s="1"/>
  <c r="G55" i="31"/>
  <c r="G63" i="31"/>
  <c r="I161" i="31"/>
  <c r="I160" i="31" s="1"/>
  <c r="D167" i="31"/>
  <c r="D166" i="31" s="1"/>
  <c r="J188" i="31"/>
  <c r="J175" i="31" s="1"/>
  <c r="G219" i="31"/>
  <c r="L275" i="31"/>
  <c r="I289" i="31"/>
  <c r="I288" i="31" s="1"/>
  <c r="F306" i="31"/>
  <c r="F305" i="31" s="1"/>
  <c r="J305" i="31"/>
  <c r="D395" i="31"/>
  <c r="J440" i="31"/>
  <c r="I450" i="31"/>
  <c r="I449" i="31" s="1"/>
  <c r="I440" i="31" s="1"/>
  <c r="G469" i="31"/>
  <c r="F474" i="31"/>
  <c r="F472" i="31" s="1"/>
  <c r="D477" i="31"/>
  <c r="G485" i="31"/>
  <c r="G487" i="31"/>
  <c r="J525" i="31"/>
  <c r="J520" i="31" s="1"/>
  <c r="I526" i="31"/>
  <c r="I525" i="31" s="1"/>
  <c r="I520" i="31" s="1"/>
  <c r="F533" i="31"/>
  <c r="F532" i="31" s="1"/>
  <c r="I70" i="31"/>
  <c r="F101" i="31"/>
  <c r="F100" i="31" s="1"/>
  <c r="F166" i="31"/>
  <c r="G195" i="31"/>
  <c r="L288" i="31"/>
  <c r="G311" i="31"/>
  <c r="D427" i="31"/>
  <c r="I427" i="31"/>
  <c r="L525" i="31"/>
  <c r="L520" i="31" s="1"/>
  <c r="J226" i="31"/>
  <c r="I44" i="31"/>
  <c r="I43" i="31" s="1"/>
  <c r="G49" i="31"/>
  <c r="F64" i="31"/>
  <c r="F63" i="31" s="1"/>
  <c r="G121" i="31"/>
  <c r="G107" i="31" s="1"/>
  <c r="L122" i="31"/>
  <c r="L121" i="31" s="1"/>
  <c r="L107" i="31" s="1"/>
  <c r="F159" i="31"/>
  <c r="F158" i="31" s="1"/>
  <c r="F157" i="31" s="1"/>
  <c r="L161" i="31"/>
  <c r="L160" i="31" s="1"/>
  <c r="L157" i="31" s="1"/>
  <c r="D188" i="31"/>
  <c r="E252" i="31"/>
  <c r="E251" i="31" s="1"/>
  <c r="I319" i="31"/>
  <c r="L319" i="31"/>
  <c r="D393" i="31"/>
  <c r="F495" i="31"/>
  <c r="J533" i="31"/>
  <c r="I216" i="31"/>
  <c r="I215" i="31" s="1"/>
  <c r="I252" i="31"/>
  <c r="L261" i="31"/>
  <c r="D261" i="31"/>
  <c r="J261" i="31"/>
  <c r="F261" i="31"/>
  <c r="G261" i="31"/>
  <c r="G252" i="31"/>
  <c r="L252" i="31"/>
  <c r="J252" i="31"/>
  <c r="F252" i="31"/>
  <c r="D226" i="31"/>
  <c r="L216" i="31"/>
  <c r="L215" i="31" s="1"/>
  <c r="D204" i="31"/>
  <c r="L195" i="31"/>
  <c r="L167" i="31"/>
  <c r="L166" i="31" s="1"/>
  <c r="J140" i="31"/>
  <c r="F124" i="31"/>
  <c r="F123" i="31" s="1"/>
  <c r="G140" i="31"/>
  <c r="L124" i="31"/>
  <c r="L123" i="31" s="1"/>
  <c r="E91" i="31"/>
  <c r="D101" i="31"/>
  <c r="D100" i="31" s="1"/>
  <c r="F183" i="31"/>
  <c r="I124" i="31"/>
  <c r="I88" i="31"/>
  <c r="L88" i="31"/>
  <c r="I83" i="31"/>
  <c r="L74" i="31"/>
  <c r="F44" i="31"/>
  <c r="F57" i="31"/>
  <c r="L44" i="31"/>
  <c r="I30" i="31"/>
  <c r="E29" i="31"/>
  <c r="E11" i="31" s="1"/>
  <c r="L20" i="31"/>
  <c r="G21" i="31"/>
  <c r="G20" i="31" s="1"/>
  <c r="F93" i="31"/>
  <c r="F92" i="31" s="1"/>
  <c r="I13" i="31"/>
  <c r="I12" i="31" s="1"/>
  <c r="G13" i="31"/>
  <c r="G12" i="31" s="1"/>
  <c r="I226" i="31"/>
  <c r="I242" i="31"/>
  <c r="L242" i="31"/>
  <c r="L234" i="31" s="1"/>
  <c r="D252" i="31"/>
  <c r="I275" i="31"/>
  <c r="I274" i="31" s="1"/>
  <c r="G316" i="31"/>
  <c r="F319" i="31"/>
  <c r="G336" i="31"/>
  <c r="G454" i="31"/>
  <c r="I495" i="31"/>
  <c r="F70" i="31"/>
  <c r="F145" i="31"/>
  <c r="F140" i="31" s="1"/>
  <c r="G157" i="31"/>
  <c r="F343" i="31"/>
  <c r="F342" i="31" s="1"/>
  <c r="I74" i="31"/>
  <c r="D140" i="31"/>
  <c r="D242" i="31"/>
  <c r="G296" i="31"/>
  <c r="I311" i="31"/>
  <c r="F13" i="31"/>
  <c r="F12" i="31" s="1"/>
  <c r="G30" i="31"/>
  <c r="I296" i="31"/>
  <c r="L343" i="31"/>
  <c r="L342" i="31" s="1"/>
  <c r="L498" i="31"/>
  <c r="L427" i="31"/>
  <c r="J30" i="31"/>
  <c r="L83" i="31"/>
  <c r="I140" i="31"/>
  <c r="F275" i="31"/>
  <c r="F274" i="31" s="1"/>
  <c r="J274" i="31"/>
  <c r="L322" i="31"/>
  <c r="D13" i="31"/>
  <c r="D12" i="31" s="1"/>
  <c r="I107" i="31"/>
  <c r="G288" i="31"/>
  <c r="G305" i="31"/>
  <c r="D316" i="31"/>
  <c r="F525" i="31"/>
  <c r="F176" i="31"/>
  <c r="I183" i="31"/>
  <c r="I176" i="31"/>
  <c r="I190" i="31"/>
  <c r="L183" i="31"/>
  <c r="I204" i="31"/>
  <c r="F216" i="31"/>
  <c r="F215" i="31" s="1"/>
  <c r="G226" i="31"/>
  <c r="F204" i="31"/>
  <c r="G234" i="31"/>
  <c r="F268" i="31"/>
  <c r="G274" i="31"/>
  <c r="J296" i="31"/>
  <c r="J288" i="31"/>
  <c r="D296" i="31"/>
  <c r="D288" i="31"/>
  <c r="D305" i="31"/>
  <c r="J316" i="31"/>
  <c r="F337" i="31"/>
  <c r="F336" i="31" s="1"/>
  <c r="J311" i="31"/>
  <c r="D342" i="31"/>
  <c r="L454" i="31"/>
  <c r="G427" i="31"/>
  <c r="G356" i="31" s="1"/>
  <c r="G355" i="31" s="1"/>
  <c r="J427" i="31"/>
  <c r="J356" i="31" s="1"/>
  <c r="J355" i="31" s="1"/>
  <c r="D509" i="31"/>
  <c r="G509" i="31"/>
  <c r="J454" i="31"/>
  <c r="I454" i="31"/>
  <c r="J509" i="31"/>
  <c r="F509" i="31"/>
  <c r="L424" i="31"/>
  <c r="L423" i="31" s="1"/>
  <c r="L495" i="31"/>
  <c r="J342" i="31"/>
  <c r="D532" i="31"/>
  <c r="I532" i="31"/>
  <c r="H233" i="31"/>
  <c r="H556" i="31" s="1"/>
  <c r="I261" i="31"/>
  <c r="F454" i="31"/>
  <c r="G477" i="31"/>
  <c r="I478" i="31"/>
  <c r="I477" i="31" s="1"/>
  <c r="L30" i="31"/>
  <c r="L145" i="31"/>
  <c r="L140" i="31" s="1"/>
  <c r="D175" i="31"/>
  <c r="L226" i="31"/>
  <c r="F427" i="31"/>
  <c r="L440" i="31"/>
  <c r="J487" i="31"/>
  <c r="L488" i="31"/>
  <c r="L487" i="31" s="1"/>
  <c r="J70" i="31"/>
  <c r="J69" i="31" s="1"/>
  <c r="L73" i="31"/>
  <c r="L70" i="31" s="1"/>
  <c r="J55" i="31"/>
  <c r="J43" i="31" s="1"/>
  <c r="L56" i="31"/>
  <c r="L55" i="31" s="1"/>
  <c r="G204" i="31"/>
  <c r="L219" i="31"/>
  <c r="F242" i="31"/>
  <c r="G342" i="31"/>
  <c r="L57" i="31"/>
  <c r="G136" i="31"/>
  <c r="G123" i="31" s="1"/>
  <c r="I137" i="31"/>
  <c r="I136" i="31" s="1"/>
  <c r="F360" i="31"/>
  <c r="I424" i="31"/>
  <c r="I423" i="31" s="1"/>
  <c r="J483" i="31"/>
  <c r="L484" i="31"/>
  <c r="L483" i="31" s="1"/>
  <c r="H548" i="31"/>
  <c r="F30" i="31"/>
  <c r="D93" i="31"/>
  <c r="D92" i="31" s="1"/>
  <c r="J107" i="31"/>
  <c r="J123" i="31"/>
  <c r="L192" i="31"/>
  <c r="L190" i="31" s="1"/>
  <c r="J204" i="31"/>
  <c r="L311" i="31"/>
  <c r="F194" i="31"/>
  <c r="F193" i="31" s="1"/>
  <c r="F83" i="31"/>
  <c r="D136" i="31"/>
  <c r="D123" i="31" s="1"/>
  <c r="L204" i="31"/>
  <c r="I235" i="31"/>
  <c r="J472" i="31"/>
  <c r="L473" i="31"/>
  <c r="L472" i="31" s="1"/>
  <c r="K556" i="31"/>
  <c r="K548" i="31"/>
  <c r="I268" i="31"/>
  <c r="D479" i="31"/>
  <c r="F481" i="31"/>
  <c r="F479" i="31" s="1"/>
  <c r="I509" i="31"/>
  <c r="D530" i="31"/>
  <c r="F531" i="31"/>
  <c r="F530" i="31" s="1"/>
  <c r="L50" i="31"/>
  <c r="L49" i="31" s="1"/>
  <c r="L64" i="31"/>
  <c r="L63" i="31" s="1"/>
  <c r="F122" i="31"/>
  <c r="F121" i="31" s="1"/>
  <c r="F107" i="31" s="1"/>
  <c r="I159" i="31"/>
  <c r="I158" i="31" s="1"/>
  <c r="I168" i="31"/>
  <c r="I167" i="31" s="1"/>
  <c r="I166" i="31" s="1"/>
  <c r="G190" i="31"/>
  <c r="L194" i="31"/>
  <c r="L193" i="31" s="1"/>
  <c r="F196" i="31"/>
  <c r="F195" i="31" s="1"/>
  <c r="D235" i="31"/>
  <c r="D274" i="31"/>
  <c r="L337" i="31"/>
  <c r="L336" i="31" s="1"/>
  <c r="D449" i="31"/>
  <c r="D440" i="31" s="1"/>
  <c r="F450" i="31"/>
  <c r="F449" i="31" s="1"/>
  <c r="F440" i="31" s="1"/>
  <c r="I469" i="31"/>
  <c r="L509" i="31"/>
  <c r="E548" i="31"/>
  <c r="D37" i="31"/>
  <c r="D30" i="31" s="1"/>
  <c r="F54" i="31"/>
  <c r="F53" i="31" s="1"/>
  <c r="D220" i="31"/>
  <c r="D219" i="31" s="1"/>
  <c r="F221" i="31"/>
  <c r="F220" i="31" s="1"/>
  <c r="F219" i="31" s="1"/>
  <c r="F226" i="31"/>
  <c r="F235" i="31"/>
  <c r="F311" i="31"/>
  <c r="I322" i="31"/>
  <c r="G440" i="31"/>
  <c r="L469" i="31"/>
  <c r="D485" i="31"/>
  <c r="F486" i="31"/>
  <c r="F485" i="31" s="1"/>
  <c r="I343" i="31"/>
  <c r="I342" i="31" s="1"/>
  <c r="D469" i="31"/>
  <c r="F471" i="31"/>
  <c r="F469" i="31" s="1"/>
  <c r="I472" i="31"/>
  <c r="D525" i="31"/>
  <c r="L540" i="31"/>
  <c r="L539" i="31" s="1"/>
  <c r="L532" i="31" s="1"/>
  <c r="J544" i="31"/>
  <c r="J543" i="31" s="1"/>
  <c r="D41" i="20"/>
  <c r="D56" i="20"/>
  <c r="D57" i="20"/>
  <c r="J56" i="20"/>
  <c r="D47" i="20"/>
  <c r="J51" i="20"/>
  <c r="D55" i="20"/>
  <c r="D54" i="20"/>
  <c r="D53" i="20"/>
  <c r="D52" i="20"/>
  <c r="D51" i="20"/>
  <c r="G51" i="20"/>
  <c r="J50" i="20"/>
  <c r="J49" i="20"/>
  <c r="J45" i="20"/>
  <c r="J43" i="20"/>
  <c r="J42" i="20"/>
  <c r="J40" i="20"/>
  <c r="J39" i="20"/>
  <c r="J38" i="20"/>
  <c r="J37" i="20"/>
  <c r="J36" i="20"/>
  <c r="D50" i="20"/>
  <c r="D49" i="20"/>
  <c r="D46" i="20"/>
  <c r="D45" i="20"/>
  <c r="D43" i="20"/>
  <c r="D42" i="20"/>
  <c r="D39" i="20"/>
  <c r="D38" i="20"/>
  <c r="D37" i="20"/>
  <c r="D36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B19" i="20"/>
  <c r="G20" i="20"/>
  <c r="J17" i="20"/>
  <c r="D17" i="20"/>
  <c r="J18" i="20"/>
  <c r="D18" i="20"/>
  <c r="G17" i="20"/>
  <c r="D13" i="20"/>
  <c r="J12" i="20"/>
  <c r="J11" i="20" s="1"/>
  <c r="B16" i="20"/>
  <c r="E11" i="20"/>
  <c r="D12" i="20"/>
  <c r="G34" i="20"/>
  <c r="F35" i="20"/>
  <c r="D11" i="20" l="1"/>
  <c r="D16" i="20"/>
  <c r="I356" i="31"/>
  <c r="I355" i="31" s="1"/>
  <c r="G214" i="31"/>
  <c r="G213" i="31" s="1"/>
  <c r="G332" i="31"/>
  <c r="G327" i="31" s="1"/>
  <c r="J214" i="31"/>
  <c r="J213" i="31" s="1"/>
  <c r="J532" i="31"/>
  <c r="J548" i="31" s="1"/>
  <c r="L356" i="31"/>
  <c r="L355" i="31" s="1"/>
  <c r="L274" i="31"/>
  <c r="L273" i="31" s="1"/>
  <c r="G43" i="31"/>
  <c r="G29" i="31" s="1"/>
  <c r="G11" i="31" s="1"/>
  <c r="I69" i="31"/>
  <c r="I29" i="31" s="1"/>
  <c r="I11" i="31" s="1"/>
  <c r="J251" i="31"/>
  <c r="L316" i="31"/>
  <c r="D214" i="31"/>
  <c r="D213" i="31" s="1"/>
  <c r="D439" i="31"/>
  <c r="D438" i="31" s="1"/>
  <c r="L214" i="31"/>
  <c r="L213" i="31" s="1"/>
  <c r="J439" i="31"/>
  <c r="J438" i="31" s="1"/>
  <c r="I316" i="31"/>
  <c r="I273" i="31" s="1"/>
  <c r="D360" i="31"/>
  <c r="D357" i="31" s="1"/>
  <c r="D356" i="31" s="1"/>
  <c r="D355" i="31" s="1"/>
  <c r="J16" i="20"/>
  <c r="I548" i="31"/>
  <c r="D332" i="31"/>
  <c r="D327" i="31" s="1"/>
  <c r="F316" i="31"/>
  <c r="G251" i="31"/>
  <c r="G273" i="31"/>
  <c r="L439" i="31"/>
  <c r="L438" i="31" s="1"/>
  <c r="D251" i="31"/>
  <c r="L251" i="31"/>
  <c r="G175" i="31"/>
  <c r="G156" i="31" s="1"/>
  <c r="G155" i="31" s="1"/>
  <c r="I123" i="31"/>
  <c r="I106" i="31" s="1"/>
  <c r="I91" i="31" s="1"/>
  <c r="G468" i="31"/>
  <c r="G464" i="31" s="1"/>
  <c r="G463" i="31" s="1"/>
  <c r="F69" i="31"/>
  <c r="F29" i="31" s="1"/>
  <c r="F11" i="31" s="1"/>
  <c r="I157" i="31"/>
  <c r="F520" i="31"/>
  <c r="F548" i="31" s="1"/>
  <c r="I214" i="31"/>
  <c r="I213" i="31" s="1"/>
  <c r="E556" i="31"/>
  <c r="F43" i="31"/>
  <c r="I251" i="31"/>
  <c r="E518" i="31"/>
  <c r="F106" i="31"/>
  <c r="F91" i="31" s="1"/>
  <c r="D19" i="20"/>
  <c r="J35" i="20"/>
  <c r="J19" i="20"/>
  <c r="L69" i="31"/>
  <c r="D29" i="31"/>
  <c r="D11" i="31" s="1"/>
  <c r="F273" i="31"/>
  <c r="J468" i="31"/>
  <c r="J464" i="31" s="1"/>
  <c r="J463" i="31" s="1"/>
  <c r="J156" i="31"/>
  <c r="J155" i="31" s="1"/>
  <c r="J273" i="31"/>
  <c r="I175" i="31"/>
  <c r="G106" i="31"/>
  <c r="G91" i="31" s="1"/>
  <c r="G439" i="31"/>
  <c r="G438" i="31" s="1"/>
  <c r="L43" i="31"/>
  <c r="D273" i="31"/>
  <c r="D234" i="31"/>
  <c r="F439" i="31"/>
  <c r="F438" i="31" s="1"/>
  <c r="I234" i="31"/>
  <c r="J29" i="31"/>
  <c r="J11" i="31" s="1"/>
  <c r="I439" i="31"/>
  <c r="I438" i="31" s="1"/>
  <c r="D468" i="31"/>
  <c r="D464" i="31" s="1"/>
  <c r="D463" i="31" s="1"/>
  <c r="L332" i="31"/>
  <c r="L327" i="31" s="1"/>
  <c r="I468" i="31"/>
  <c r="I464" i="31" s="1"/>
  <c r="I463" i="31" s="1"/>
  <c r="F251" i="31"/>
  <c r="L175" i="31"/>
  <c r="L156" i="31" s="1"/>
  <c r="L155" i="31" s="1"/>
  <c r="D156" i="31"/>
  <c r="D155" i="31" s="1"/>
  <c r="F175" i="31"/>
  <c r="F156" i="31" s="1"/>
  <c r="F155" i="31" s="1"/>
  <c r="F214" i="31"/>
  <c r="F213" i="31" s="1"/>
  <c r="F234" i="31"/>
  <c r="H518" i="31"/>
  <c r="I332" i="31"/>
  <c r="I327" i="31" s="1"/>
  <c r="F332" i="31"/>
  <c r="F327" i="31" s="1"/>
  <c r="J332" i="31"/>
  <c r="J327" i="31" s="1"/>
  <c r="F357" i="31"/>
  <c r="F356" i="31" s="1"/>
  <c r="F355" i="31" s="1"/>
  <c r="F468" i="31"/>
  <c r="F464" i="31" s="1"/>
  <c r="F463" i="31" s="1"/>
  <c r="D520" i="31"/>
  <c r="D548" i="31" s="1"/>
  <c r="D106" i="31"/>
  <c r="D91" i="31" s="1"/>
  <c r="J106" i="31"/>
  <c r="J91" i="31" s="1"/>
  <c r="L468" i="31"/>
  <c r="L464" i="31" s="1"/>
  <c r="L463" i="31" s="1"/>
  <c r="G548" i="31"/>
  <c r="I550" i="31" s="1"/>
  <c r="L106" i="31"/>
  <c r="L91" i="31" s="1"/>
  <c r="L548" i="31"/>
  <c r="N1043" i="14"/>
  <c r="K1043" i="14"/>
  <c r="J233" i="31" l="1"/>
  <c r="L29" i="31"/>
  <c r="L11" i="31" s="1"/>
  <c r="L549" i="31" s="1"/>
  <c r="G233" i="31"/>
  <c r="I156" i="31"/>
  <c r="I155" i="31" s="1"/>
  <c r="L233" i="31"/>
  <c r="L550" i="31"/>
  <c r="I233" i="31"/>
  <c r="I518" i="31" s="1"/>
  <c r="D233" i="31"/>
  <c r="D549" i="31" s="1"/>
  <c r="D556" i="31" s="1"/>
  <c r="G518" i="31"/>
  <c r="G549" i="31"/>
  <c r="G556" i="31" s="1"/>
  <c r="J58" i="20"/>
  <c r="F233" i="31"/>
  <c r="F518" i="31" s="1"/>
  <c r="J518" i="31"/>
  <c r="J549" i="31"/>
  <c r="J556" i="31" s="1"/>
  <c r="F550" i="31"/>
  <c r="G55" i="20"/>
  <c r="G54" i="20"/>
  <c r="G53" i="20"/>
  <c r="G52" i="20"/>
  <c r="G50" i="20"/>
  <c r="G49" i="20"/>
  <c r="G46" i="20"/>
  <c r="G45" i="20"/>
  <c r="G43" i="20"/>
  <c r="G42" i="20"/>
  <c r="G40" i="20"/>
  <c r="G39" i="20"/>
  <c r="G38" i="20"/>
  <c r="G37" i="20"/>
  <c r="G36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12" i="20"/>
  <c r="G11" i="20" s="1"/>
  <c r="G18" i="20"/>
  <c r="L518" i="31" l="1"/>
  <c r="L551" i="31" s="1"/>
  <c r="I549" i="31"/>
  <c r="I552" i="31" s="1"/>
  <c r="G19" i="20"/>
  <c r="D518" i="31"/>
  <c r="F551" i="31" s="1"/>
  <c r="I551" i="31"/>
  <c r="F549" i="31"/>
  <c r="F556" i="31" s="1"/>
  <c r="L552" i="31"/>
  <c r="L556" i="31"/>
  <c r="G35" i="20"/>
  <c r="G16" i="20"/>
  <c r="F58" i="20"/>
  <c r="F61" i="20" s="1"/>
  <c r="I556" i="31" l="1"/>
  <c r="F552" i="31"/>
  <c r="G58" i="20"/>
  <c r="G61" i="20" s="1"/>
  <c r="J256" i="14"/>
  <c r="F361" i="14" l="1"/>
  <c r="F357" i="14"/>
  <c r="H823" i="14" l="1"/>
  <c r="H822" i="14" l="1"/>
  <c r="G822" i="14"/>
  <c r="G821" i="14" s="1"/>
  <c r="G820" i="14" s="1"/>
  <c r="H821" i="14" l="1"/>
  <c r="H820" i="14" s="1"/>
  <c r="G654" i="14"/>
  <c r="H655" i="14"/>
  <c r="H654" i="14" s="1"/>
  <c r="H663" i="14"/>
  <c r="H256" i="14" l="1"/>
  <c r="F254" i="14"/>
  <c r="I254" i="14" l="1"/>
  <c r="L254" i="14"/>
  <c r="J254" i="14"/>
  <c r="K255" i="14"/>
  <c r="H254" i="14"/>
  <c r="H364" i="14"/>
  <c r="H363" i="14" s="1"/>
  <c r="G363" i="14"/>
  <c r="H18" i="14" l="1"/>
  <c r="H17" i="14" s="1"/>
  <c r="N1040" i="14" l="1"/>
  <c r="N1039" i="14" s="1"/>
  <c r="N1038" i="14"/>
  <c r="N1037" i="14" s="1"/>
  <c r="N1028" i="14"/>
  <c r="N1027" i="14" s="1"/>
  <c r="N1026" i="14" s="1"/>
  <c r="N1025" i="14"/>
  <c r="N1024" i="14"/>
  <c r="N1019" i="14"/>
  <c r="N1018" i="14"/>
  <c r="N1016" i="14"/>
  <c r="N1015" i="14"/>
  <c r="N1014" i="14"/>
  <c r="N1008" i="14"/>
  <c r="N1007" i="14" s="1"/>
  <c r="N1006" i="14"/>
  <c r="N1005" i="14"/>
  <c r="N1004" i="14"/>
  <c r="N995" i="14"/>
  <c r="N994" i="14"/>
  <c r="N988" i="14"/>
  <c r="N987" i="14" s="1"/>
  <c r="N986" i="14" s="1"/>
  <c r="N985" i="14" s="1"/>
  <c r="N984" i="14" s="1"/>
  <c r="N983" i="14" s="1"/>
  <c r="N974" i="14"/>
  <c r="N973" i="14"/>
  <c r="N972" i="14"/>
  <c r="N970" i="14"/>
  <c r="N969" i="14" s="1"/>
  <c r="N967" i="14"/>
  <c r="N966" i="14" s="1"/>
  <c r="N965" i="14" s="1"/>
  <c r="N958" i="14"/>
  <c r="N957" i="14" s="1"/>
  <c r="N956" i="14" s="1"/>
  <c r="N955" i="14" s="1"/>
  <c r="N954" i="14" s="1"/>
  <c r="N951" i="14"/>
  <c r="N950" i="14" s="1"/>
  <c r="N949" i="14" s="1"/>
  <c r="N948" i="14" s="1"/>
  <c r="N947" i="14" s="1"/>
  <c r="N946" i="14" s="1"/>
  <c r="N945" i="14" s="1"/>
  <c r="N944" i="14"/>
  <c r="N943" i="14" s="1"/>
  <c r="N942" i="14" s="1"/>
  <c r="N941" i="14" s="1"/>
  <c r="N940" i="14" s="1"/>
  <c r="N939" i="14" s="1"/>
  <c r="N938" i="14"/>
  <c r="N937" i="14" s="1"/>
  <c r="N936" i="14" s="1"/>
  <c r="N935" i="14" s="1"/>
  <c r="N934" i="14" s="1"/>
  <c r="N933" i="14"/>
  <c r="N932" i="14" s="1"/>
  <c r="N931" i="14" s="1"/>
  <c r="N930" i="14" s="1"/>
  <c r="N929" i="14" s="1"/>
  <c r="N926" i="14"/>
  <c r="N925" i="14" s="1"/>
  <c r="N924" i="14" s="1"/>
  <c r="N923" i="14" s="1"/>
  <c r="N922" i="14" s="1"/>
  <c r="N921" i="14" s="1"/>
  <c r="N920" i="14" s="1"/>
  <c r="N917" i="14"/>
  <c r="N916" i="14" s="1"/>
  <c r="N915" i="14"/>
  <c r="N914" i="14" s="1"/>
  <c r="N913" i="14"/>
  <c r="N912" i="14" s="1"/>
  <c r="N910" i="14"/>
  <c r="N909" i="14" s="1"/>
  <c r="N908" i="14"/>
  <c r="N907" i="14" s="1"/>
  <c r="N903" i="14"/>
  <c r="N902" i="14" s="1"/>
  <c r="N901" i="14"/>
  <c r="N900" i="14" s="1"/>
  <c r="N898" i="14"/>
  <c r="N897" i="14" s="1"/>
  <c r="N896" i="14"/>
  <c r="N895" i="14"/>
  <c r="N894" i="14"/>
  <c r="N888" i="14"/>
  <c r="N887" i="14" s="1"/>
  <c r="N886" i="14"/>
  <c r="N885" i="14" s="1"/>
  <c r="N884" i="14"/>
  <c r="N883" i="14" s="1"/>
  <c r="N881" i="14"/>
  <c r="N880" i="14" s="1"/>
  <c r="N879" i="14"/>
  <c r="N876" i="14"/>
  <c r="N875" i="14" s="1"/>
  <c r="N874" i="14"/>
  <c r="N873" i="14" s="1"/>
  <c r="N872" i="14"/>
  <c r="N871" i="14" s="1"/>
  <c r="N870" i="14"/>
  <c r="N869" i="14" s="1"/>
  <c r="N868" i="14"/>
  <c r="N867" i="14" s="1"/>
  <c r="N847" i="14"/>
  <c r="N846" i="14" s="1"/>
  <c r="N845" i="14" s="1"/>
  <c r="N844" i="14" s="1"/>
  <c r="N843" i="14" s="1"/>
  <c r="N842" i="14"/>
  <c r="N841" i="14" s="1"/>
  <c r="N840" i="14" s="1"/>
  <c r="N839" i="14"/>
  <c r="N838" i="14" s="1"/>
  <c r="N837" i="14" s="1"/>
  <c r="N833" i="14"/>
  <c r="N832" i="14" s="1"/>
  <c r="N831" i="14" s="1"/>
  <c r="N830" i="14" s="1"/>
  <c r="N829" i="14" s="1"/>
  <c r="N828" i="14" s="1"/>
  <c r="N827" i="14"/>
  <c r="N826" i="14" s="1"/>
  <c r="N825" i="14" s="1"/>
  <c r="N824" i="14" s="1"/>
  <c r="N816" i="14"/>
  <c r="N815" i="14" s="1"/>
  <c r="N814" i="14" s="1"/>
  <c r="N813" i="14" s="1"/>
  <c r="N812" i="14" s="1"/>
  <c r="N811" i="14" s="1"/>
  <c r="N810" i="14" s="1"/>
  <c r="N809" i="14"/>
  <c r="N808" i="14"/>
  <c r="N807" i="14"/>
  <c r="N800" i="14"/>
  <c r="N799" i="14" s="1"/>
  <c r="N798" i="14" s="1"/>
  <c r="N797" i="14" s="1"/>
  <c r="N796" i="14" s="1"/>
  <c r="N795" i="14" s="1"/>
  <c r="N794" i="14" s="1"/>
  <c r="N791" i="14"/>
  <c r="N790" i="14" s="1"/>
  <c r="N789" i="14" s="1"/>
  <c r="N788" i="14" s="1"/>
  <c r="N787" i="14" s="1"/>
  <c r="N786" i="14" s="1"/>
  <c r="N785" i="14" s="1"/>
  <c r="N784" i="14"/>
  <c r="N783" i="14" s="1"/>
  <c r="N782" i="14"/>
  <c r="N781" i="14" s="1"/>
  <c r="N771" i="14"/>
  <c r="N770" i="14"/>
  <c r="N768" i="14"/>
  <c r="N767" i="14"/>
  <c r="N764" i="14"/>
  <c r="N763" i="14" s="1"/>
  <c r="N762" i="14" s="1"/>
  <c r="N759" i="14"/>
  <c r="N758" i="14"/>
  <c r="N757" i="14"/>
  <c r="N754" i="14"/>
  <c r="N753" i="14" s="1"/>
  <c r="N752" i="14"/>
  <c r="N751" i="14" s="1"/>
  <c r="N750" i="14"/>
  <c r="N749" i="14"/>
  <c r="N746" i="14"/>
  <c r="N745" i="14"/>
  <c r="N742" i="14"/>
  <c r="N741" i="14"/>
  <c r="N739" i="14"/>
  <c r="N738" i="14" s="1"/>
  <c r="N737" i="14"/>
  <c r="N736" i="14"/>
  <c r="N730" i="14"/>
  <c r="N729" i="14" s="1"/>
  <c r="N728" i="14" s="1"/>
  <c r="N727" i="14" s="1"/>
  <c r="N726" i="14" s="1"/>
  <c r="N725" i="14" s="1"/>
  <c r="N724" i="14"/>
  <c r="N723" i="14" s="1"/>
  <c r="N722" i="14" s="1"/>
  <c r="N721" i="14" s="1"/>
  <c r="N720" i="14" s="1"/>
  <c r="N719" i="14"/>
  <c r="N718" i="14" s="1"/>
  <c r="N717" i="14" s="1"/>
  <c r="N716" i="14"/>
  <c r="N715" i="14" s="1"/>
  <c r="N714" i="14" s="1"/>
  <c r="N710" i="14"/>
  <c r="N709" i="14" s="1"/>
  <c r="N708" i="14" s="1"/>
  <c r="N707" i="14" s="1"/>
  <c r="N706" i="14" s="1"/>
  <c r="N705" i="14"/>
  <c r="N704" i="14" s="1"/>
  <c r="N703" i="14"/>
  <c r="N702" i="14" s="1"/>
  <c r="N701" i="14"/>
  <c r="N700" i="14" s="1"/>
  <c r="N697" i="14"/>
  <c r="N696" i="14" s="1"/>
  <c r="N695" i="14"/>
  <c r="N694" i="14" s="1"/>
  <c r="N692" i="14"/>
  <c r="N691" i="14" s="1"/>
  <c r="N688" i="14"/>
  <c r="N687" i="14" s="1"/>
  <c r="N682" i="14"/>
  <c r="N681" i="14" s="1"/>
  <c r="N678" i="14"/>
  <c r="N677" i="14" s="1"/>
  <c r="N676" i="14"/>
  <c r="N675" i="14" s="1"/>
  <c r="N674" i="14"/>
  <c r="N673" i="14" s="1"/>
  <c r="N668" i="14"/>
  <c r="N667" i="14" s="1"/>
  <c r="N666" i="14" s="1"/>
  <c r="N665" i="14" s="1"/>
  <c r="N664" i="14" s="1"/>
  <c r="N663" i="14"/>
  <c r="N660" i="14"/>
  <c r="N659" i="14" s="1"/>
  <c r="N658" i="14"/>
  <c r="N657" i="14" s="1"/>
  <c r="N653" i="14"/>
  <c r="N652" i="14" s="1"/>
  <c r="N651" i="14"/>
  <c r="N650" i="14" s="1"/>
  <c r="N644" i="14"/>
  <c r="N643" i="14" s="1"/>
  <c r="N642" i="14" s="1"/>
  <c r="N641" i="14" s="1"/>
  <c r="N640" i="14" s="1"/>
  <c r="N639" i="14" s="1"/>
  <c r="N638" i="14" s="1"/>
  <c r="N635" i="14"/>
  <c r="N634" i="14" s="1"/>
  <c r="N633" i="14" s="1"/>
  <c r="N632" i="14" s="1"/>
  <c r="N631" i="14" s="1"/>
  <c r="N630" i="14" s="1"/>
  <c r="N629" i="14" s="1"/>
  <c r="N628" i="14"/>
  <c r="N627" i="14" s="1"/>
  <c r="N626" i="14" s="1"/>
  <c r="N625" i="14" s="1"/>
  <c r="N624" i="14" s="1"/>
  <c r="N623" i="14" s="1"/>
  <c r="N622" i="14" s="1"/>
  <c r="N621" i="14"/>
  <c r="N616" i="14"/>
  <c r="N615" i="14" s="1"/>
  <c r="N614" i="14"/>
  <c r="N613" i="14" s="1"/>
  <c r="N612" i="14"/>
  <c r="N611" i="14" s="1"/>
  <c r="N606" i="14"/>
  <c r="N605" i="14"/>
  <c r="N596" i="14"/>
  <c r="N595" i="14" s="1"/>
  <c r="N594" i="14" s="1"/>
  <c r="N593" i="14" s="1"/>
  <c r="N592" i="14" s="1"/>
  <c r="N591" i="14" s="1"/>
  <c r="N590" i="14" s="1"/>
  <c r="N589" i="14"/>
  <c r="N588" i="14" s="1"/>
  <c r="N587" i="14" s="1"/>
  <c r="N586" i="14" s="1"/>
  <c r="N585" i="14" s="1"/>
  <c r="N584" i="14" s="1"/>
  <c r="N583" i="14" s="1"/>
  <c r="N582" i="14"/>
  <c r="N581" i="14"/>
  <c r="N575" i="14"/>
  <c r="N574" i="14"/>
  <c r="N555" i="14"/>
  <c r="N554" i="14" s="1"/>
  <c r="N553" i="14"/>
  <c r="N552" i="14" s="1"/>
  <c r="N551" i="14"/>
  <c r="N550" i="14" s="1"/>
  <c r="N546" i="14"/>
  <c r="N545" i="14" s="1"/>
  <c r="N544" i="14" s="1"/>
  <c r="N543" i="14"/>
  <c r="N542" i="14" s="1"/>
  <c r="N541" i="14"/>
  <c r="N540" i="14" s="1"/>
  <c r="N536" i="14"/>
  <c r="N535" i="14" s="1"/>
  <c r="N534" i="14" s="1"/>
  <c r="N533" i="14" s="1"/>
  <c r="N532" i="14" s="1"/>
  <c r="N528" i="14"/>
  <c r="N527" i="14" s="1"/>
  <c r="N526" i="14"/>
  <c r="N525" i="14" s="1"/>
  <c r="N512" i="14"/>
  <c r="N511" i="14" s="1"/>
  <c r="N510" i="14" s="1"/>
  <c r="N509" i="14" s="1"/>
  <c r="N508" i="14" s="1"/>
  <c r="N507" i="14" s="1"/>
  <c r="N505" i="14"/>
  <c r="N504" i="14" s="1"/>
  <c r="N503" i="14" s="1"/>
  <c r="N502" i="14" s="1"/>
  <c r="N501" i="14" s="1"/>
  <c r="N500" i="14" s="1"/>
  <c r="N479" i="14"/>
  <c r="N478" i="14" s="1"/>
  <c r="N477" i="14" s="1"/>
  <c r="N476" i="14" s="1"/>
  <c r="N475" i="14" s="1"/>
  <c r="N474" i="14" s="1"/>
  <c r="N473" i="14"/>
  <c r="N472" i="14" s="1"/>
  <c r="N471" i="14"/>
  <c r="N470" i="14" s="1"/>
  <c r="N469" i="14"/>
  <c r="N468" i="14" s="1"/>
  <c r="N464" i="14"/>
  <c r="N463" i="14" s="1"/>
  <c r="N462" i="14" s="1"/>
  <c r="N461" i="14" s="1"/>
  <c r="N460" i="14" s="1"/>
  <c r="N446" i="14"/>
  <c r="N445" i="14" s="1"/>
  <c r="N444" i="14" s="1"/>
  <c r="N443" i="14" s="1"/>
  <c r="N439" i="14"/>
  <c r="N438" i="14" s="1"/>
  <c r="N437" i="14" s="1"/>
  <c r="N436" i="14" s="1"/>
  <c r="N435" i="14" s="1"/>
  <c r="N434" i="14" s="1"/>
  <c r="N433" i="14" s="1"/>
  <c r="N432" i="14"/>
  <c r="N431" i="14" s="1"/>
  <c r="N430" i="14" s="1"/>
  <c r="N429" i="14" s="1"/>
  <c r="N428" i="14" s="1"/>
  <c r="N427" i="14"/>
  <c r="N426" i="14" s="1"/>
  <c r="N425" i="14" s="1"/>
  <c r="N424" i="14"/>
  <c r="N423" i="14" s="1"/>
  <c r="N422" i="14" s="1"/>
  <c r="N419" i="14"/>
  <c r="N418" i="14" s="1"/>
  <c r="N417" i="14" s="1"/>
  <c r="N416" i="14" s="1"/>
  <c r="N415" i="14" s="1"/>
  <c r="N380" i="14"/>
  <c r="N379" i="14" s="1"/>
  <c r="N378" i="14" s="1"/>
  <c r="N377" i="14"/>
  <c r="N376" i="14" s="1"/>
  <c r="N375" i="14"/>
  <c r="N374" i="14" s="1"/>
  <c r="N373" i="14"/>
  <c r="N372" i="14" s="1"/>
  <c r="N368" i="14"/>
  <c r="N367" i="14" s="1"/>
  <c r="N366" i="14" s="1"/>
  <c r="N360" i="14"/>
  <c r="N359" i="14" s="1"/>
  <c r="N358" i="14"/>
  <c r="N357" i="14" s="1"/>
  <c r="N354" i="14"/>
  <c r="N353" i="14" s="1"/>
  <c r="N352" i="14"/>
  <c r="N351" i="14" s="1"/>
  <c r="N343" i="14"/>
  <c r="N342" i="14" s="1"/>
  <c r="N341" i="14" s="1"/>
  <c r="N340" i="14" s="1"/>
  <c r="N339" i="14" s="1"/>
  <c r="N329" i="14"/>
  <c r="N328" i="14" s="1"/>
  <c r="N327" i="14"/>
  <c r="N316" i="14"/>
  <c r="N315" i="14"/>
  <c r="N312" i="14"/>
  <c r="N311" i="14" s="1"/>
  <c r="N310" i="14"/>
  <c r="N309" i="14"/>
  <c r="N307" i="14"/>
  <c r="N306" i="14"/>
  <c r="N296" i="14"/>
  <c r="N295" i="14" s="1"/>
  <c r="N285" i="14"/>
  <c r="N284" i="14" s="1"/>
  <c r="N283" i="14" s="1"/>
  <c r="N282" i="14" s="1"/>
  <c r="N281" i="14" s="1"/>
  <c r="N280" i="14"/>
  <c r="N279" i="14" s="1"/>
  <c r="N278" i="14" s="1"/>
  <c r="N277" i="14" s="1"/>
  <c r="N276" i="14" s="1"/>
  <c r="N263" i="14"/>
  <c r="N262" i="14" s="1"/>
  <c r="N261" i="14" s="1"/>
  <c r="N256" i="14"/>
  <c r="N254" i="14" s="1"/>
  <c r="N253" i="14"/>
  <c r="N234" i="14"/>
  <c r="N233" i="14" s="1"/>
  <c r="N232" i="14"/>
  <c r="N231" i="14" s="1"/>
  <c r="N226" i="14"/>
  <c r="N225" i="14" s="1"/>
  <c r="N224" i="14" s="1"/>
  <c r="N223" i="14" s="1"/>
  <c r="N222" i="14" s="1"/>
  <c r="N221" i="14"/>
  <c r="N220" i="14" s="1"/>
  <c r="N219" i="14" s="1"/>
  <c r="N218" i="14"/>
  <c r="N217" i="14" s="1"/>
  <c r="N216" i="14" s="1"/>
  <c r="N213" i="14"/>
  <c r="N212" i="14" s="1"/>
  <c r="N211" i="14"/>
  <c r="N210" i="14" s="1"/>
  <c r="N204" i="14"/>
  <c r="N203" i="14" s="1"/>
  <c r="N202" i="14"/>
  <c r="N201" i="14" s="1"/>
  <c r="N200" i="14"/>
  <c r="N199" i="14"/>
  <c r="N182" i="14"/>
  <c r="N181" i="14" s="1"/>
  <c r="N180" i="14"/>
  <c r="N179" i="14"/>
  <c r="N168" i="14"/>
  <c r="N167" i="14" s="1"/>
  <c r="N166" i="14" s="1"/>
  <c r="N156" i="14"/>
  <c r="N155" i="14" s="1"/>
  <c r="N149" i="14"/>
  <c r="N148" i="14" s="1"/>
  <c r="N147" i="14"/>
  <c r="N146" i="14" s="1"/>
  <c r="N145" i="14"/>
  <c r="N144" i="14" s="1"/>
  <c r="N142" i="14"/>
  <c r="N141" i="14" s="1"/>
  <c r="N140" i="14"/>
  <c r="N139" i="14" s="1"/>
  <c r="N138" i="14"/>
  <c r="N137" i="14" s="1"/>
  <c r="N136" i="14"/>
  <c r="N135" i="14"/>
  <c r="N133" i="14"/>
  <c r="N132" i="14" s="1"/>
  <c r="N131" i="14"/>
  <c r="N130" i="14" s="1"/>
  <c r="N123" i="14"/>
  <c r="N122" i="14" s="1"/>
  <c r="N121" i="14" s="1"/>
  <c r="N119" i="14"/>
  <c r="N117" i="14"/>
  <c r="N116" i="14" s="1"/>
  <c r="N110" i="14"/>
  <c r="N109" i="14" s="1"/>
  <c r="N108" i="14"/>
  <c r="N102" i="14"/>
  <c r="N101" i="14" s="1"/>
  <c r="N100" i="14" s="1"/>
  <c r="N99" i="14" s="1"/>
  <c r="N94" i="14"/>
  <c r="N93" i="14" s="1"/>
  <c r="N92" i="14" s="1"/>
  <c r="N91" i="14" s="1"/>
  <c r="N90" i="14" s="1"/>
  <c r="N89" i="14" s="1"/>
  <c r="N88" i="14"/>
  <c r="N87" i="14" s="1"/>
  <c r="N86" i="14"/>
  <c r="N85" i="14" s="1"/>
  <c r="N84" i="14"/>
  <c r="N83" i="14"/>
  <c r="N81" i="14"/>
  <c r="N80" i="14"/>
  <c r="N78" i="14"/>
  <c r="N77" i="14" s="1"/>
  <c r="N66" i="14"/>
  <c r="N65" i="14" s="1"/>
  <c r="N64" i="14" s="1"/>
  <c r="N63" i="14" s="1"/>
  <c r="N62" i="14" s="1"/>
  <c r="N60" i="14"/>
  <c r="N59" i="14" s="1"/>
  <c r="N58" i="14" s="1"/>
  <c r="N57" i="14" s="1"/>
  <c r="N53" i="14"/>
  <c r="N52" i="14" s="1"/>
  <c r="N51" i="14" s="1"/>
  <c r="N50" i="14" s="1"/>
  <c r="N49" i="14" s="1"/>
  <c r="N48" i="14"/>
  <c r="N47" i="14" s="1"/>
  <c r="N46" i="14" s="1"/>
  <c r="N45" i="14" s="1"/>
  <c r="N44" i="14"/>
  <c r="N43" i="14" s="1"/>
  <c r="N42" i="14"/>
  <c r="N41" i="14" s="1"/>
  <c r="N40" i="14"/>
  <c r="N39" i="14"/>
  <c r="N32" i="14"/>
  <c r="N31" i="14" s="1"/>
  <c r="N30" i="14" s="1"/>
  <c r="N29" i="14" s="1"/>
  <c r="N28" i="14" s="1"/>
  <c r="N27" i="14"/>
  <c r="N26" i="14" s="1"/>
  <c r="N25" i="14" s="1"/>
  <c r="N24" i="14" s="1"/>
  <c r="N23" i="14"/>
  <c r="N22" i="14" s="1"/>
  <c r="N21" i="14"/>
  <c r="N20" i="14"/>
  <c r="N18" i="14"/>
  <c r="N17" i="14" s="1"/>
  <c r="K1040" i="14"/>
  <c r="K1039" i="14" s="1"/>
  <c r="K1038" i="14"/>
  <c r="K1037" i="14" s="1"/>
  <c r="K1031" i="14"/>
  <c r="K1028" i="14"/>
  <c r="K1027" i="14" s="1"/>
  <c r="K1026" i="14" s="1"/>
  <c r="K1025" i="14"/>
  <c r="K1024" i="14"/>
  <c r="K1019" i="14"/>
  <c r="K1018" i="14"/>
  <c r="K1016" i="14"/>
  <c r="K1015" i="14"/>
  <c r="K1014" i="14"/>
  <c r="K1008" i="14"/>
  <c r="K1007" i="14" s="1"/>
  <c r="K1006" i="14"/>
  <c r="K1005" i="14"/>
  <c r="K1004" i="14"/>
  <c r="K995" i="14"/>
  <c r="K994" i="14"/>
  <c r="K988" i="14"/>
  <c r="K987" i="14" s="1"/>
  <c r="K986" i="14" s="1"/>
  <c r="K985" i="14" s="1"/>
  <c r="K984" i="14" s="1"/>
  <c r="K983" i="14" s="1"/>
  <c r="K974" i="14"/>
  <c r="K973" i="14"/>
  <c r="K972" i="14"/>
  <c r="K970" i="14"/>
  <c r="K969" i="14" s="1"/>
  <c r="K963" i="14"/>
  <c r="K962" i="14" s="1"/>
  <c r="K961" i="14" s="1"/>
  <c r="K960" i="14" s="1"/>
  <c r="K958" i="14"/>
  <c r="K957" i="14" s="1"/>
  <c r="K956" i="14" s="1"/>
  <c r="K955" i="14" s="1"/>
  <c r="K954" i="14" s="1"/>
  <c r="K951" i="14"/>
  <c r="K950" i="14" s="1"/>
  <c r="K949" i="14" s="1"/>
  <c r="K948" i="14" s="1"/>
  <c r="K947" i="14" s="1"/>
  <c r="K946" i="14" s="1"/>
  <c r="K945" i="14" s="1"/>
  <c r="K944" i="14"/>
  <c r="K943" i="14" s="1"/>
  <c r="K942" i="14" s="1"/>
  <c r="K941" i="14" s="1"/>
  <c r="K940" i="14" s="1"/>
  <c r="K939" i="14" s="1"/>
  <c r="K938" i="14"/>
  <c r="K937" i="14" s="1"/>
  <c r="K936" i="14" s="1"/>
  <c r="K935" i="14" s="1"/>
  <c r="K934" i="14" s="1"/>
  <c r="K933" i="14"/>
  <c r="K932" i="14" s="1"/>
  <c r="K931" i="14" s="1"/>
  <c r="K930" i="14" s="1"/>
  <c r="K929" i="14" s="1"/>
  <c r="K926" i="14"/>
  <c r="K925" i="14" s="1"/>
  <c r="K924" i="14" s="1"/>
  <c r="K923" i="14" s="1"/>
  <c r="K922" i="14" s="1"/>
  <c r="K921" i="14" s="1"/>
  <c r="K920" i="14" s="1"/>
  <c r="K917" i="14"/>
  <c r="K916" i="14" s="1"/>
  <c r="K915" i="14"/>
  <c r="K914" i="14" s="1"/>
  <c r="K913" i="14"/>
  <c r="K912" i="14" s="1"/>
  <c r="K910" i="14"/>
  <c r="K909" i="14" s="1"/>
  <c r="K908" i="14"/>
  <c r="K907" i="14" s="1"/>
  <c r="K903" i="14"/>
  <c r="K902" i="14" s="1"/>
  <c r="K901" i="14"/>
  <c r="K900" i="14" s="1"/>
  <c r="K898" i="14"/>
  <c r="K897" i="14" s="1"/>
  <c r="K896" i="14"/>
  <c r="K895" i="14"/>
  <c r="K894" i="14"/>
  <c r="K888" i="14"/>
  <c r="K887" i="14" s="1"/>
  <c r="K886" i="14"/>
  <c r="K885" i="14" s="1"/>
  <c r="K884" i="14"/>
  <c r="K883" i="14" s="1"/>
  <c r="K881" i="14"/>
  <c r="K880" i="14" s="1"/>
  <c r="K879" i="14"/>
  <c r="K876" i="14"/>
  <c r="K875" i="14" s="1"/>
  <c r="K874" i="14"/>
  <c r="K873" i="14" s="1"/>
  <c r="K872" i="14"/>
  <c r="K871" i="14" s="1"/>
  <c r="K870" i="14"/>
  <c r="K869" i="14" s="1"/>
  <c r="K868" i="14"/>
  <c r="K867" i="14" s="1"/>
  <c r="K847" i="14"/>
  <c r="K846" i="14" s="1"/>
  <c r="K845" i="14" s="1"/>
  <c r="K844" i="14" s="1"/>
  <c r="K843" i="14" s="1"/>
  <c r="K842" i="14"/>
  <c r="K841" i="14" s="1"/>
  <c r="K840" i="14" s="1"/>
  <c r="K839" i="14"/>
  <c r="K838" i="14" s="1"/>
  <c r="K837" i="14" s="1"/>
  <c r="K833" i="14"/>
  <c r="K832" i="14" s="1"/>
  <c r="K831" i="14" s="1"/>
  <c r="K830" i="14" s="1"/>
  <c r="K829" i="14" s="1"/>
  <c r="K828" i="14" s="1"/>
  <c r="K827" i="14"/>
  <c r="K826" i="14" s="1"/>
  <c r="K825" i="14" s="1"/>
  <c r="K824" i="14" s="1"/>
  <c r="K816" i="14"/>
  <c r="K815" i="14" s="1"/>
  <c r="K814" i="14" s="1"/>
  <c r="K813" i="14" s="1"/>
  <c r="K812" i="14" s="1"/>
  <c r="K811" i="14" s="1"/>
  <c r="K810" i="14" s="1"/>
  <c r="K809" i="14"/>
  <c r="K808" i="14"/>
  <c r="K807" i="14"/>
  <c r="K800" i="14"/>
  <c r="K799" i="14" s="1"/>
  <c r="K798" i="14" s="1"/>
  <c r="K797" i="14" s="1"/>
  <c r="K796" i="14" s="1"/>
  <c r="K795" i="14" s="1"/>
  <c r="K794" i="14" s="1"/>
  <c r="K791" i="14"/>
  <c r="K790" i="14" s="1"/>
  <c r="K789" i="14" s="1"/>
  <c r="K788" i="14" s="1"/>
  <c r="K787" i="14" s="1"/>
  <c r="K786" i="14" s="1"/>
  <c r="K785" i="14" s="1"/>
  <c r="K784" i="14"/>
  <c r="K783" i="14" s="1"/>
  <c r="K782" i="14"/>
  <c r="K781" i="14" s="1"/>
  <c r="K771" i="14"/>
  <c r="K770" i="14"/>
  <c r="K768" i="14"/>
  <c r="K767" i="14"/>
  <c r="K764" i="14"/>
  <c r="K763" i="14" s="1"/>
  <c r="K762" i="14" s="1"/>
  <c r="K759" i="14"/>
  <c r="K758" i="14"/>
  <c r="K757" i="14"/>
  <c r="K754" i="14"/>
  <c r="K753" i="14" s="1"/>
  <c r="K752" i="14"/>
  <c r="K751" i="14" s="1"/>
  <c r="K750" i="14"/>
  <c r="K749" i="14"/>
  <c r="K746" i="14"/>
  <c r="K745" i="14"/>
  <c r="K742" i="14"/>
  <c r="K741" i="14"/>
  <c r="K739" i="14"/>
  <c r="K738" i="14" s="1"/>
  <c r="K737" i="14"/>
  <c r="K736" i="14"/>
  <c r="K730" i="14"/>
  <c r="K729" i="14" s="1"/>
  <c r="K728" i="14" s="1"/>
  <c r="K727" i="14" s="1"/>
  <c r="K726" i="14" s="1"/>
  <c r="K725" i="14" s="1"/>
  <c r="K724" i="14"/>
  <c r="K723" i="14" s="1"/>
  <c r="K722" i="14" s="1"/>
  <c r="K721" i="14" s="1"/>
  <c r="K720" i="14" s="1"/>
  <c r="K719" i="14"/>
  <c r="K718" i="14" s="1"/>
  <c r="K717" i="14" s="1"/>
  <c r="K716" i="14"/>
  <c r="K715" i="14" s="1"/>
  <c r="K714" i="14" s="1"/>
  <c r="K710" i="14"/>
  <c r="K709" i="14" s="1"/>
  <c r="K708" i="14" s="1"/>
  <c r="K707" i="14" s="1"/>
  <c r="K706" i="14" s="1"/>
  <c r="K705" i="14"/>
  <c r="K704" i="14" s="1"/>
  <c r="K703" i="14"/>
  <c r="K702" i="14" s="1"/>
  <c r="K701" i="14"/>
  <c r="K700" i="14" s="1"/>
  <c r="K697" i="14"/>
  <c r="K696" i="14" s="1"/>
  <c r="K695" i="14"/>
  <c r="K694" i="14" s="1"/>
  <c r="K692" i="14"/>
  <c r="K691" i="14" s="1"/>
  <c r="K688" i="14"/>
  <c r="K687" i="14" s="1"/>
  <c r="K684" i="14"/>
  <c r="K683" i="14" s="1"/>
  <c r="K682" i="14"/>
  <c r="K681" i="14" s="1"/>
  <c r="K678" i="14"/>
  <c r="K677" i="14" s="1"/>
  <c r="K676" i="14"/>
  <c r="K675" i="14" s="1"/>
  <c r="K674" i="14"/>
  <c r="K673" i="14" s="1"/>
  <c r="K668" i="14"/>
  <c r="K667" i="14" s="1"/>
  <c r="K666" i="14" s="1"/>
  <c r="K665" i="14" s="1"/>
  <c r="K664" i="14" s="1"/>
  <c r="K663" i="14"/>
  <c r="K660" i="14"/>
  <c r="K659" i="14" s="1"/>
  <c r="K658" i="14"/>
  <c r="K657" i="14" s="1"/>
  <c r="K653" i="14"/>
  <c r="K652" i="14" s="1"/>
  <c r="K651" i="14"/>
  <c r="K650" i="14" s="1"/>
  <c r="K644" i="14"/>
  <c r="K643" i="14" s="1"/>
  <c r="K642" i="14" s="1"/>
  <c r="K641" i="14" s="1"/>
  <c r="K640" i="14" s="1"/>
  <c r="K639" i="14" s="1"/>
  <c r="K638" i="14" s="1"/>
  <c r="K635" i="14"/>
  <c r="K634" i="14" s="1"/>
  <c r="K633" i="14" s="1"/>
  <c r="K632" i="14" s="1"/>
  <c r="K631" i="14" s="1"/>
  <c r="K630" i="14" s="1"/>
  <c r="K629" i="14" s="1"/>
  <c r="K628" i="14"/>
  <c r="K627" i="14" s="1"/>
  <c r="K626" i="14" s="1"/>
  <c r="K625" i="14" s="1"/>
  <c r="K624" i="14" s="1"/>
  <c r="K623" i="14" s="1"/>
  <c r="K622" i="14" s="1"/>
  <c r="K621" i="14"/>
  <c r="K620" i="14" s="1"/>
  <c r="K619" i="14" s="1"/>
  <c r="K618" i="14" s="1"/>
  <c r="K617" i="14" s="1"/>
  <c r="K616" i="14"/>
  <c r="K615" i="14" s="1"/>
  <c r="K614" i="14"/>
  <c r="K613" i="14" s="1"/>
  <c r="K612" i="14"/>
  <c r="K611" i="14" s="1"/>
  <c r="K606" i="14"/>
  <c r="K605" i="14"/>
  <c r="K596" i="14"/>
  <c r="K595" i="14" s="1"/>
  <c r="K594" i="14" s="1"/>
  <c r="K593" i="14" s="1"/>
  <c r="K592" i="14" s="1"/>
  <c r="K591" i="14" s="1"/>
  <c r="K590" i="14" s="1"/>
  <c r="K589" i="14"/>
  <c r="K588" i="14" s="1"/>
  <c r="K587" i="14" s="1"/>
  <c r="K586" i="14" s="1"/>
  <c r="K585" i="14" s="1"/>
  <c r="K584" i="14" s="1"/>
  <c r="K583" i="14" s="1"/>
  <c r="K582" i="14"/>
  <c r="K581" i="14"/>
  <c r="K575" i="14"/>
  <c r="K574" i="14"/>
  <c r="K555" i="14"/>
  <c r="K554" i="14" s="1"/>
  <c r="K553" i="14"/>
  <c r="K552" i="14" s="1"/>
  <c r="K551" i="14"/>
  <c r="K550" i="14" s="1"/>
  <c r="K546" i="14"/>
  <c r="K545" i="14" s="1"/>
  <c r="K544" i="14" s="1"/>
  <c r="K543" i="14"/>
  <c r="K542" i="14" s="1"/>
  <c r="K541" i="14"/>
  <c r="K540" i="14" s="1"/>
  <c r="K536" i="14"/>
  <c r="K535" i="14" s="1"/>
  <c r="K534" i="14" s="1"/>
  <c r="K533" i="14" s="1"/>
  <c r="K532" i="14" s="1"/>
  <c r="K530" i="14"/>
  <c r="K529" i="14" s="1"/>
  <c r="K528" i="14"/>
  <c r="K527" i="14" s="1"/>
  <c r="K526" i="14"/>
  <c r="K525" i="14" s="1"/>
  <c r="K524" i="14"/>
  <c r="K523" i="14" s="1"/>
  <c r="K518" i="14"/>
  <c r="K517" i="14" s="1"/>
  <c r="K516" i="14" s="1"/>
  <c r="K515" i="14" s="1"/>
  <c r="K514" i="14" s="1"/>
  <c r="K513" i="14" s="1"/>
  <c r="K512" i="14"/>
  <c r="K511" i="14" s="1"/>
  <c r="K510" i="14" s="1"/>
  <c r="K509" i="14" s="1"/>
  <c r="K508" i="14" s="1"/>
  <c r="K507" i="14" s="1"/>
  <c r="K505" i="14"/>
  <c r="K504" i="14" s="1"/>
  <c r="K503" i="14" s="1"/>
  <c r="K502" i="14" s="1"/>
  <c r="K501" i="14" s="1"/>
  <c r="K500" i="14" s="1"/>
  <c r="K479" i="14"/>
  <c r="K478" i="14" s="1"/>
  <c r="K477" i="14" s="1"/>
  <c r="K476" i="14" s="1"/>
  <c r="K475" i="14" s="1"/>
  <c r="K474" i="14" s="1"/>
  <c r="K473" i="14"/>
  <c r="K472" i="14" s="1"/>
  <c r="K471" i="14"/>
  <c r="K470" i="14" s="1"/>
  <c r="K469" i="14"/>
  <c r="K468" i="14" s="1"/>
  <c r="K464" i="14"/>
  <c r="K463" i="14" s="1"/>
  <c r="K462" i="14" s="1"/>
  <c r="K461" i="14" s="1"/>
  <c r="K460" i="14" s="1"/>
  <c r="K439" i="14"/>
  <c r="K438" i="14" s="1"/>
  <c r="K437" i="14" s="1"/>
  <c r="K436" i="14" s="1"/>
  <c r="K435" i="14" s="1"/>
  <c r="K434" i="14" s="1"/>
  <c r="K433" i="14" s="1"/>
  <c r="K432" i="14"/>
  <c r="K431" i="14" s="1"/>
  <c r="K430" i="14" s="1"/>
  <c r="K429" i="14" s="1"/>
  <c r="K428" i="14" s="1"/>
  <c r="K427" i="14"/>
  <c r="K426" i="14" s="1"/>
  <c r="K425" i="14" s="1"/>
  <c r="K424" i="14"/>
  <c r="K423" i="14" s="1"/>
  <c r="K422" i="14" s="1"/>
  <c r="K419" i="14"/>
  <c r="K418" i="14" s="1"/>
  <c r="K417" i="14" s="1"/>
  <c r="K416" i="14" s="1"/>
  <c r="K415" i="14" s="1"/>
  <c r="K380" i="14"/>
  <c r="K379" i="14" s="1"/>
  <c r="K378" i="14" s="1"/>
  <c r="K377" i="14"/>
  <c r="K376" i="14" s="1"/>
  <c r="K375" i="14"/>
  <c r="K374" i="14" s="1"/>
  <c r="K373" i="14"/>
  <c r="K372" i="14" s="1"/>
  <c r="K368" i="14"/>
  <c r="K367" i="14" s="1"/>
  <c r="K366" i="14" s="1"/>
  <c r="K360" i="14"/>
  <c r="K359" i="14" s="1"/>
  <c r="K358" i="14"/>
  <c r="K357" i="14" s="1"/>
  <c r="K354" i="14"/>
  <c r="K353" i="14" s="1"/>
  <c r="K352" i="14"/>
  <c r="K351" i="14" s="1"/>
  <c r="K343" i="14"/>
  <c r="K342" i="14" s="1"/>
  <c r="K341" i="14" s="1"/>
  <c r="K340" i="14" s="1"/>
  <c r="K339" i="14" s="1"/>
  <c r="K329" i="14"/>
  <c r="K328" i="14" s="1"/>
  <c r="K327" i="14"/>
  <c r="K316" i="14"/>
  <c r="K315" i="14"/>
  <c r="K312" i="14"/>
  <c r="K311" i="14" s="1"/>
  <c r="K309" i="14"/>
  <c r="K307" i="14"/>
  <c r="K306" i="14"/>
  <c r="K302" i="14"/>
  <c r="K301" i="14" s="1"/>
  <c r="K300" i="14"/>
  <c r="K299" i="14" s="1"/>
  <c r="K296" i="14"/>
  <c r="K295" i="14" s="1"/>
  <c r="K294" i="14"/>
  <c r="K293" i="14" s="1"/>
  <c r="K285" i="14"/>
  <c r="K284" i="14" s="1"/>
  <c r="K283" i="14" s="1"/>
  <c r="K282" i="14" s="1"/>
  <c r="K281" i="14" s="1"/>
  <c r="K280" i="14"/>
  <c r="K279" i="14" s="1"/>
  <c r="K278" i="14" s="1"/>
  <c r="K277" i="14" s="1"/>
  <c r="K276" i="14" s="1"/>
  <c r="K263" i="14"/>
  <c r="K262" i="14" s="1"/>
  <c r="K261" i="14" s="1"/>
  <c r="K260" i="14"/>
  <c r="K259" i="14" s="1"/>
  <c r="K258" i="14" s="1"/>
  <c r="K256" i="14"/>
  <c r="K254" i="14" s="1"/>
  <c r="K253" i="14"/>
  <c r="K252" i="14"/>
  <c r="K234" i="14"/>
  <c r="K233" i="14" s="1"/>
  <c r="K232" i="14"/>
  <c r="K231" i="14" s="1"/>
  <c r="K226" i="14"/>
  <c r="K225" i="14" s="1"/>
  <c r="K224" i="14" s="1"/>
  <c r="K223" i="14" s="1"/>
  <c r="K222" i="14" s="1"/>
  <c r="K221" i="14"/>
  <c r="K220" i="14" s="1"/>
  <c r="K219" i="14" s="1"/>
  <c r="K218" i="14"/>
  <c r="K217" i="14" s="1"/>
  <c r="K216" i="14" s="1"/>
  <c r="K213" i="14"/>
  <c r="K212" i="14" s="1"/>
  <c r="K211" i="14"/>
  <c r="K210" i="14" s="1"/>
  <c r="K204" i="14"/>
  <c r="K203" i="14" s="1"/>
  <c r="K202" i="14"/>
  <c r="K201" i="14" s="1"/>
  <c r="K200" i="14"/>
  <c r="K199" i="14"/>
  <c r="K182" i="14"/>
  <c r="K181" i="14" s="1"/>
  <c r="K180" i="14"/>
  <c r="K179" i="14"/>
  <c r="K168" i="14"/>
  <c r="K167" i="14" s="1"/>
  <c r="K166" i="14" s="1"/>
  <c r="K154" i="14"/>
  <c r="K153" i="14" s="1"/>
  <c r="K149" i="14"/>
  <c r="K148" i="14" s="1"/>
  <c r="K147" i="14"/>
  <c r="K146" i="14" s="1"/>
  <c r="K145" i="14"/>
  <c r="K144" i="14" s="1"/>
  <c r="K142" i="14"/>
  <c r="K141" i="14" s="1"/>
  <c r="K140" i="14"/>
  <c r="K139" i="14" s="1"/>
  <c r="K138" i="14"/>
  <c r="K137" i="14" s="1"/>
  <c r="K136" i="14"/>
  <c r="K135" i="14"/>
  <c r="K133" i="14"/>
  <c r="K132" i="14" s="1"/>
  <c r="K131" i="14"/>
  <c r="K130" i="14" s="1"/>
  <c r="K123" i="14"/>
  <c r="K122" i="14" s="1"/>
  <c r="K121" i="14" s="1"/>
  <c r="K119" i="14"/>
  <c r="K117" i="14"/>
  <c r="K116" i="14" s="1"/>
  <c r="K110" i="14"/>
  <c r="K109" i="14" s="1"/>
  <c r="K108" i="14"/>
  <c r="K107" i="14" s="1"/>
  <c r="K102" i="14"/>
  <c r="K101" i="14" s="1"/>
  <c r="K100" i="14" s="1"/>
  <c r="K99" i="14" s="1"/>
  <c r="K94" i="14"/>
  <c r="K93" i="14" s="1"/>
  <c r="K92" i="14" s="1"/>
  <c r="K91" i="14" s="1"/>
  <c r="K90" i="14" s="1"/>
  <c r="K89" i="14" s="1"/>
  <c r="K88" i="14"/>
  <c r="K87" i="14" s="1"/>
  <c r="K86" i="14"/>
  <c r="K85" i="14" s="1"/>
  <c r="K84" i="14"/>
  <c r="K83" i="14"/>
  <c r="K81" i="14"/>
  <c r="K80" i="14"/>
  <c r="K78" i="14"/>
  <c r="K77" i="14" s="1"/>
  <c r="K66" i="14"/>
  <c r="K65" i="14" s="1"/>
  <c r="K64" i="14" s="1"/>
  <c r="K63" i="14" s="1"/>
  <c r="K62" i="14" s="1"/>
  <c r="K60" i="14"/>
  <c r="K59" i="14" s="1"/>
  <c r="K58" i="14" s="1"/>
  <c r="K57" i="14" s="1"/>
  <c r="K53" i="14"/>
  <c r="K52" i="14" s="1"/>
  <c r="K51" i="14" s="1"/>
  <c r="K50" i="14" s="1"/>
  <c r="K49" i="14" s="1"/>
  <c r="K48" i="14"/>
  <c r="K47" i="14" s="1"/>
  <c r="K46" i="14" s="1"/>
  <c r="K45" i="14" s="1"/>
  <c r="K44" i="14"/>
  <c r="K43" i="14" s="1"/>
  <c r="K42" i="14"/>
  <c r="K41" i="14" s="1"/>
  <c r="K40" i="14"/>
  <c r="K39" i="14"/>
  <c r="K32" i="14"/>
  <c r="K31" i="14" s="1"/>
  <c r="K30" i="14" s="1"/>
  <c r="K29" i="14" s="1"/>
  <c r="K28" i="14" s="1"/>
  <c r="K27" i="14"/>
  <c r="K26" i="14" s="1"/>
  <c r="K25" i="14" s="1"/>
  <c r="K24" i="14" s="1"/>
  <c r="K23" i="14"/>
  <c r="K22" i="14" s="1"/>
  <c r="K21" i="14"/>
  <c r="K20" i="14"/>
  <c r="K18" i="14"/>
  <c r="K17" i="14" s="1"/>
  <c r="H1040" i="14"/>
  <c r="H1039" i="14" s="1"/>
  <c r="H1038" i="14"/>
  <c r="H1037" i="14" s="1"/>
  <c r="H1028" i="14"/>
  <c r="H1027" i="14" s="1"/>
  <c r="H1026" i="14" s="1"/>
  <c r="H1025" i="14"/>
  <c r="H1024" i="14"/>
  <c r="H1019" i="14"/>
  <c r="H1018" i="14"/>
  <c r="H1016" i="14"/>
  <c r="H1014" i="14"/>
  <c r="H1008" i="14"/>
  <c r="H1007" i="14" s="1"/>
  <c r="H1006" i="14"/>
  <c r="H1005" i="14"/>
  <c r="H1004" i="14"/>
  <c r="H995" i="14"/>
  <c r="H994" i="14"/>
  <c r="H988" i="14"/>
  <c r="H987" i="14" s="1"/>
  <c r="H986" i="14" s="1"/>
  <c r="H985" i="14" s="1"/>
  <c r="H984" i="14" s="1"/>
  <c r="H983" i="14" s="1"/>
  <c r="H982" i="14"/>
  <c r="H981" i="14" s="1"/>
  <c r="H980" i="14"/>
  <c r="H979" i="14" s="1"/>
  <c r="H974" i="14"/>
  <c r="H973" i="14"/>
  <c r="H972" i="14"/>
  <c r="H970" i="14"/>
  <c r="H969" i="14" s="1"/>
  <c r="H963" i="14"/>
  <c r="H962" i="14" s="1"/>
  <c r="H961" i="14" s="1"/>
  <c r="H960" i="14" s="1"/>
  <c r="H958" i="14"/>
  <c r="H957" i="14" s="1"/>
  <c r="H956" i="14" s="1"/>
  <c r="H955" i="14" s="1"/>
  <c r="H954" i="14" s="1"/>
  <c r="H951" i="14"/>
  <c r="H950" i="14" s="1"/>
  <c r="H949" i="14" s="1"/>
  <c r="H948" i="14" s="1"/>
  <c r="H947" i="14" s="1"/>
  <c r="H946" i="14" s="1"/>
  <c r="H945" i="14" s="1"/>
  <c r="H944" i="14"/>
  <c r="H943" i="14" s="1"/>
  <c r="H942" i="14" s="1"/>
  <c r="H941" i="14" s="1"/>
  <c r="H940" i="14" s="1"/>
  <c r="H939" i="14" s="1"/>
  <c r="H938" i="14"/>
  <c r="H937" i="14" s="1"/>
  <c r="H936" i="14" s="1"/>
  <c r="H935" i="14" s="1"/>
  <c r="H934" i="14" s="1"/>
  <c r="H933" i="14"/>
  <c r="H932" i="14" s="1"/>
  <c r="H931" i="14" s="1"/>
  <c r="H930" i="14" s="1"/>
  <c r="H929" i="14" s="1"/>
  <c r="H926" i="14"/>
  <c r="H925" i="14" s="1"/>
  <c r="H924" i="14" s="1"/>
  <c r="H923" i="14" s="1"/>
  <c r="H922" i="14" s="1"/>
  <c r="H921" i="14" s="1"/>
  <c r="H920" i="14" s="1"/>
  <c r="H917" i="14"/>
  <c r="H916" i="14" s="1"/>
  <c r="H915" i="14"/>
  <c r="H914" i="14" s="1"/>
  <c r="H913" i="14"/>
  <c r="H912" i="14" s="1"/>
  <c r="H910" i="14"/>
  <c r="H909" i="14" s="1"/>
  <c r="H908" i="14"/>
  <c r="H907" i="14" s="1"/>
  <c r="H903" i="14"/>
  <c r="H902" i="14" s="1"/>
  <c r="H901" i="14"/>
  <c r="H900" i="14" s="1"/>
  <c r="H898" i="14"/>
  <c r="H897" i="14" s="1"/>
  <c r="H896" i="14"/>
  <c r="H895" i="14"/>
  <c r="H894" i="14"/>
  <c r="H888" i="14"/>
  <c r="H887" i="14" s="1"/>
  <c r="H886" i="14"/>
  <c r="H885" i="14" s="1"/>
  <c r="H884" i="14"/>
  <c r="H883" i="14" s="1"/>
  <c r="H881" i="14"/>
  <c r="H880" i="14" s="1"/>
  <c r="H879" i="14"/>
  <c r="H876" i="14"/>
  <c r="H875" i="14" s="1"/>
  <c r="H874" i="14"/>
  <c r="H873" i="14" s="1"/>
  <c r="H872" i="14"/>
  <c r="H871" i="14" s="1"/>
  <c r="H870" i="14"/>
  <c r="H869" i="14" s="1"/>
  <c r="H868" i="14"/>
  <c r="H867" i="14" s="1"/>
  <c r="H864" i="14"/>
  <c r="H863" i="14" s="1"/>
  <c r="H862" i="14"/>
  <c r="H861" i="14" s="1"/>
  <c r="H855" i="14"/>
  <c r="H854" i="14" s="1"/>
  <c r="H853" i="14"/>
  <c r="H852" i="14" s="1"/>
  <c r="H847" i="14"/>
  <c r="H846" i="14" s="1"/>
  <c r="H845" i="14" s="1"/>
  <c r="H844" i="14" s="1"/>
  <c r="H843" i="14" s="1"/>
  <c r="H842" i="14"/>
  <c r="H841" i="14" s="1"/>
  <c r="H840" i="14" s="1"/>
  <c r="H839" i="14"/>
  <c r="H838" i="14" s="1"/>
  <c r="H837" i="14" s="1"/>
  <c r="H833" i="14"/>
  <c r="H832" i="14" s="1"/>
  <c r="H831" i="14" s="1"/>
  <c r="H830" i="14" s="1"/>
  <c r="H829" i="14" s="1"/>
  <c r="H828" i="14" s="1"/>
  <c r="H827" i="14"/>
  <c r="H826" i="14" s="1"/>
  <c r="H825" i="14" s="1"/>
  <c r="H824" i="14" s="1"/>
  <c r="H816" i="14"/>
  <c r="H815" i="14" s="1"/>
  <c r="H814" i="14" s="1"/>
  <c r="H813" i="14" s="1"/>
  <c r="H812" i="14" s="1"/>
  <c r="H811" i="14" s="1"/>
  <c r="H810" i="14" s="1"/>
  <c r="H809" i="14"/>
  <c r="H808" i="14"/>
  <c r="H807" i="14"/>
  <c r="H800" i="14"/>
  <c r="H799" i="14" s="1"/>
  <c r="H798" i="14" s="1"/>
  <c r="H797" i="14" s="1"/>
  <c r="H796" i="14" s="1"/>
  <c r="H795" i="14" s="1"/>
  <c r="H794" i="14" s="1"/>
  <c r="H791" i="14"/>
  <c r="H790" i="14" s="1"/>
  <c r="H789" i="14" s="1"/>
  <c r="H788" i="14" s="1"/>
  <c r="H787" i="14" s="1"/>
  <c r="H786" i="14" s="1"/>
  <c r="H785" i="14" s="1"/>
  <c r="H784" i="14"/>
  <c r="H783" i="14" s="1"/>
  <c r="H782" i="14"/>
  <c r="H781" i="14" s="1"/>
  <c r="H771" i="14"/>
  <c r="H770" i="14"/>
  <c r="H768" i="14"/>
  <c r="H767" i="14"/>
  <c r="H764" i="14"/>
  <c r="H763" i="14" s="1"/>
  <c r="H762" i="14" s="1"/>
  <c r="H759" i="14"/>
  <c r="H758" i="14"/>
  <c r="H757" i="14"/>
  <c r="H754" i="14"/>
  <c r="H753" i="14" s="1"/>
  <c r="H752" i="14"/>
  <c r="H751" i="14" s="1"/>
  <c r="H750" i="14"/>
  <c r="H749" i="14"/>
  <c r="H746" i="14"/>
  <c r="H745" i="14"/>
  <c r="H742" i="14"/>
  <c r="H741" i="14"/>
  <c r="H739" i="14"/>
  <c r="H738" i="14" s="1"/>
  <c r="H737" i="14"/>
  <c r="H736" i="14"/>
  <c r="H730" i="14"/>
  <c r="H729" i="14" s="1"/>
  <c r="H728" i="14" s="1"/>
  <c r="H727" i="14" s="1"/>
  <c r="H726" i="14" s="1"/>
  <c r="H725" i="14" s="1"/>
  <c r="H724" i="14"/>
  <c r="H723" i="14" s="1"/>
  <c r="H722" i="14" s="1"/>
  <c r="H721" i="14" s="1"/>
  <c r="H720" i="14" s="1"/>
  <c r="H719" i="14"/>
  <c r="H718" i="14" s="1"/>
  <c r="H717" i="14" s="1"/>
  <c r="H716" i="14"/>
  <c r="H715" i="14" s="1"/>
  <c r="H714" i="14" s="1"/>
  <c r="H710" i="14"/>
  <c r="H709" i="14" s="1"/>
  <c r="H708" i="14" s="1"/>
  <c r="H707" i="14" s="1"/>
  <c r="H706" i="14" s="1"/>
  <c r="H705" i="14"/>
  <c r="H704" i="14" s="1"/>
  <c r="H703" i="14"/>
  <c r="H702" i="14" s="1"/>
  <c r="H701" i="14"/>
  <c r="H700" i="14" s="1"/>
  <c r="H697" i="14"/>
  <c r="H696" i="14" s="1"/>
  <c r="H695" i="14"/>
  <c r="H694" i="14" s="1"/>
  <c r="H692" i="14"/>
  <c r="H691" i="14" s="1"/>
  <c r="H688" i="14"/>
  <c r="H687" i="14" s="1"/>
  <c r="H678" i="14"/>
  <c r="H677" i="14" s="1"/>
  <c r="H676" i="14"/>
  <c r="H675" i="14" s="1"/>
  <c r="H674" i="14"/>
  <c r="H673" i="14" s="1"/>
  <c r="H668" i="14"/>
  <c r="H667" i="14" s="1"/>
  <c r="H666" i="14" s="1"/>
  <c r="H665" i="14" s="1"/>
  <c r="H664" i="14" s="1"/>
  <c r="H660" i="14"/>
  <c r="H659" i="14" s="1"/>
  <c r="H658" i="14"/>
  <c r="H657" i="14" s="1"/>
  <c r="H653" i="14"/>
  <c r="H652" i="14" s="1"/>
  <c r="H651" i="14"/>
  <c r="H650" i="14" s="1"/>
  <c r="H644" i="14"/>
  <c r="H643" i="14" s="1"/>
  <c r="H642" i="14" s="1"/>
  <c r="H641" i="14" s="1"/>
  <c r="H640" i="14" s="1"/>
  <c r="H639" i="14" s="1"/>
  <c r="H638" i="14" s="1"/>
  <c r="H635" i="14"/>
  <c r="H634" i="14" s="1"/>
  <c r="H633" i="14" s="1"/>
  <c r="H632" i="14" s="1"/>
  <c r="H631" i="14" s="1"/>
  <c r="H630" i="14" s="1"/>
  <c r="H629" i="14" s="1"/>
  <c r="H628" i="14"/>
  <c r="H627" i="14" s="1"/>
  <c r="H626" i="14" s="1"/>
  <c r="H625" i="14" s="1"/>
  <c r="H624" i="14" s="1"/>
  <c r="H623" i="14" s="1"/>
  <c r="H622" i="14" s="1"/>
  <c r="H621" i="14"/>
  <c r="H620" i="14" s="1"/>
  <c r="H619" i="14" s="1"/>
  <c r="H618" i="14" s="1"/>
  <c r="H617" i="14" s="1"/>
  <c r="H616" i="14"/>
  <c r="H615" i="14" s="1"/>
  <c r="H614" i="14"/>
  <c r="H613" i="14" s="1"/>
  <c r="H612" i="14"/>
  <c r="H611" i="14" s="1"/>
  <c r="H606" i="14"/>
  <c r="H605" i="14"/>
  <c r="H596" i="14"/>
  <c r="H595" i="14" s="1"/>
  <c r="H594" i="14" s="1"/>
  <c r="H593" i="14" s="1"/>
  <c r="H592" i="14" s="1"/>
  <c r="H591" i="14" s="1"/>
  <c r="H590" i="14" s="1"/>
  <c r="H589" i="14"/>
  <c r="H588" i="14" s="1"/>
  <c r="H587" i="14" s="1"/>
  <c r="H586" i="14" s="1"/>
  <c r="H585" i="14" s="1"/>
  <c r="H584" i="14" s="1"/>
  <c r="H583" i="14" s="1"/>
  <c r="H582" i="14"/>
  <c r="H581" i="14"/>
  <c r="H575" i="14"/>
  <c r="H574" i="14"/>
  <c r="H565" i="14"/>
  <c r="H564" i="14" s="1"/>
  <c r="H563" i="14"/>
  <c r="H562" i="14" s="1"/>
  <c r="H555" i="14"/>
  <c r="H554" i="14" s="1"/>
  <c r="H553" i="14"/>
  <c r="H552" i="14" s="1"/>
  <c r="H551" i="14"/>
  <c r="H550" i="14" s="1"/>
  <c r="H546" i="14"/>
  <c r="H545" i="14" s="1"/>
  <c r="H544" i="14" s="1"/>
  <c r="H543" i="14"/>
  <c r="H542" i="14" s="1"/>
  <c r="H541" i="14"/>
  <c r="H540" i="14" s="1"/>
  <c r="H536" i="14"/>
  <c r="H535" i="14" s="1"/>
  <c r="H534" i="14" s="1"/>
  <c r="H533" i="14" s="1"/>
  <c r="H532" i="14" s="1"/>
  <c r="H530" i="14"/>
  <c r="H529" i="14" s="1"/>
  <c r="H528" i="14"/>
  <c r="H527" i="14" s="1"/>
  <c r="H526" i="14"/>
  <c r="H525" i="14" s="1"/>
  <c r="H524" i="14"/>
  <c r="H523" i="14" s="1"/>
  <c r="H518" i="14"/>
  <c r="H517" i="14" s="1"/>
  <c r="H516" i="14" s="1"/>
  <c r="H515" i="14" s="1"/>
  <c r="H514" i="14" s="1"/>
  <c r="H513" i="14" s="1"/>
  <c r="H512" i="14"/>
  <c r="H511" i="14" s="1"/>
  <c r="H510" i="14" s="1"/>
  <c r="H509" i="14" s="1"/>
  <c r="H508" i="14" s="1"/>
  <c r="H507" i="14" s="1"/>
  <c r="H505" i="14"/>
  <c r="H504" i="14" s="1"/>
  <c r="H503" i="14" s="1"/>
  <c r="H502" i="14" s="1"/>
  <c r="H501" i="14" s="1"/>
  <c r="H500" i="14" s="1"/>
  <c r="H499" i="14"/>
  <c r="H498" i="14" s="1"/>
  <c r="H497" i="14"/>
  <c r="H496" i="14" s="1"/>
  <c r="H486" i="14"/>
  <c r="H485" i="14" s="1"/>
  <c r="H484" i="14" s="1"/>
  <c r="H483" i="14" s="1"/>
  <c r="H482" i="14" s="1"/>
  <c r="H473" i="14"/>
  <c r="H472" i="14" s="1"/>
  <c r="H471" i="14"/>
  <c r="H470" i="14" s="1"/>
  <c r="H469" i="14"/>
  <c r="H468" i="14" s="1"/>
  <c r="H464" i="14"/>
  <c r="H463" i="14" s="1"/>
  <c r="H462" i="14" s="1"/>
  <c r="H461" i="14" s="1"/>
  <c r="H460" i="14" s="1"/>
  <c r="H458" i="14"/>
  <c r="H457" i="14" s="1"/>
  <c r="H456" i="14"/>
  <c r="H455" i="14" s="1"/>
  <c r="H450" i="14"/>
  <c r="H449" i="14" s="1"/>
  <c r="H448" i="14" s="1"/>
  <c r="H447" i="14" s="1"/>
  <c r="H446" i="14"/>
  <c r="H445" i="14" s="1"/>
  <c r="H444" i="14" s="1"/>
  <c r="H443" i="14" s="1"/>
  <c r="H439" i="14"/>
  <c r="H438" i="14" s="1"/>
  <c r="H437" i="14" s="1"/>
  <c r="H436" i="14" s="1"/>
  <c r="H435" i="14" s="1"/>
  <c r="H434" i="14" s="1"/>
  <c r="H433" i="14" s="1"/>
  <c r="H432" i="14"/>
  <c r="H431" i="14" s="1"/>
  <c r="H430" i="14" s="1"/>
  <c r="H429" i="14" s="1"/>
  <c r="H428" i="14" s="1"/>
  <c r="H427" i="14"/>
  <c r="H426" i="14" s="1"/>
  <c r="H425" i="14" s="1"/>
  <c r="H424" i="14"/>
  <c r="H423" i="14" s="1"/>
  <c r="H422" i="14" s="1"/>
  <c r="H419" i="14"/>
  <c r="H418" i="14" s="1"/>
  <c r="H417" i="14" s="1"/>
  <c r="H416" i="14" s="1"/>
  <c r="H415" i="14" s="1"/>
  <c r="H413" i="14"/>
  <c r="H412" i="14" s="1"/>
  <c r="H411" i="14"/>
  <c r="H410" i="14" s="1"/>
  <c r="H408" i="14"/>
  <c r="H407" i="14" s="1"/>
  <c r="H406" i="14"/>
  <c r="H405" i="14" s="1"/>
  <c r="H404" i="14"/>
  <c r="H403" i="14" s="1"/>
  <c r="H402" i="14"/>
  <c r="H401" i="14" s="1"/>
  <c r="H400" i="14"/>
  <c r="H399" i="14" s="1"/>
  <c r="H398" i="14"/>
  <c r="H397" i="14" s="1"/>
  <c r="H396" i="14"/>
  <c r="H395" i="14" s="1"/>
  <c r="H394" i="14"/>
  <c r="H393" i="14" s="1"/>
  <c r="H392" i="14"/>
  <c r="H391" i="14" s="1"/>
  <c r="H390" i="14"/>
  <c r="H389" i="14" s="1"/>
  <c r="H388" i="14"/>
  <c r="H387" i="14" s="1"/>
  <c r="H386" i="14"/>
  <c r="H385" i="14" s="1"/>
  <c r="H380" i="14"/>
  <c r="H379" i="14" s="1"/>
  <c r="H378" i="14" s="1"/>
  <c r="H377" i="14"/>
  <c r="H376" i="14" s="1"/>
  <c r="H375" i="14"/>
  <c r="H374" i="14" s="1"/>
  <c r="H368" i="14"/>
  <c r="H367" i="14" s="1"/>
  <c r="H366" i="14" s="1"/>
  <c r="H362" i="14"/>
  <c r="H361" i="14" s="1"/>
  <c r="H360" i="14"/>
  <c r="H359" i="14" s="1"/>
  <c r="H358" i="14"/>
  <c r="H357" i="14" s="1"/>
  <c r="H354" i="14"/>
  <c r="H353" i="14" s="1"/>
  <c r="H352" i="14"/>
  <c r="H351" i="14" s="1"/>
  <c r="H350" i="14"/>
  <c r="H349" i="14" s="1"/>
  <c r="H348" i="14"/>
  <c r="H347" i="14" s="1"/>
  <c r="H343" i="14"/>
  <c r="H342" i="14" s="1"/>
  <c r="H341" i="14" s="1"/>
  <c r="H340" i="14" s="1"/>
  <c r="H339" i="14" s="1"/>
  <c r="H337" i="14"/>
  <c r="H336" i="14" s="1"/>
  <c r="H335" i="14"/>
  <c r="H334" i="14" s="1"/>
  <c r="H329" i="14"/>
  <c r="H328" i="14" s="1"/>
  <c r="H327" i="14"/>
  <c r="H323" i="14"/>
  <c r="H322" i="14"/>
  <c r="H316" i="14"/>
  <c r="H315" i="14"/>
  <c r="H312" i="14"/>
  <c r="H311" i="14" s="1"/>
  <c r="H309" i="14"/>
  <c r="H307" i="14"/>
  <c r="H306" i="14"/>
  <c r="H302" i="14"/>
  <c r="H301" i="14" s="1"/>
  <c r="H300" i="14"/>
  <c r="H299" i="14" s="1"/>
  <c r="H296" i="14"/>
  <c r="H295" i="14" s="1"/>
  <c r="H294" i="14"/>
  <c r="H293" i="14" s="1"/>
  <c r="H292" i="14"/>
  <c r="H291" i="14" s="1"/>
  <c r="H285" i="14"/>
  <c r="H284" i="14" s="1"/>
  <c r="H283" i="14" s="1"/>
  <c r="H282" i="14" s="1"/>
  <c r="H281" i="14" s="1"/>
  <c r="H280" i="14"/>
  <c r="H279" i="14" s="1"/>
  <c r="H278" i="14" s="1"/>
  <c r="H277" i="14" s="1"/>
  <c r="H276" i="14" s="1"/>
  <c r="H274" i="14"/>
  <c r="H273" i="14" s="1"/>
  <c r="H272" i="14"/>
  <c r="H271" i="14" s="1"/>
  <c r="H263" i="14"/>
  <c r="H262" i="14" s="1"/>
  <c r="H261" i="14" s="1"/>
  <c r="H252" i="14"/>
  <c r="H234" i="14"/>
  <c r="H233" i="14" s="1"/>
  <c r="H232" i="14"/>
  <c r="H231" i="14" s="1"/>
  <c r="H226" i="14"/>
  <c r="H225" i="14" s="1"/>
  <c r="H224" i="14" s="1"/>
  <c r="H223" i="14" s="1"/>
  <c r="H222" i="14" s="1"/>
  <c r="H221" i="14"/>
  <c r="H220" i="14" s="1"/>
  <c r="H219" i="14" s="1"/>
  <c r="H218" i="14"/>
  <c r="H217" i="14" s="1"/>
  <c r="H216" i="14" s="1"/>
  <c r="H213" i="14"/>
  <c r="H212" i="14" s="1"/>
  <c r="H211" i="14"/>
  <c r="H210" i="14" s="1"/>
  <c r="H204" i="14"/>
  <c r="H203" i="14" s="1"/>
  <c r="H202" i="14"/>
  <c r="H201" i="14" s="1"/>
  <c r="H200" i="14"/>
  <c r="H199" i="14"/>
  <c r="H190" i="14"/>
  <c r="H189" i="14" s="1"/>
  <c r="H188" i="14"/>
  <c r="H187" i="14" s="1"/>
  <c r="H182" i="14"/>
  <c r="H181" i="14" s="1"/>
  <c r="H180" i="14"/>
  <c r="H179" i="14"/>
  <c r="H168" i="14"/>
  <c r="H167" i="14" s="1"/>
  <c r="H166" i="14" s="1"/>
  <c r="H154" i="14"/>
  <c r="H153" i="14" s="1"/>
  <c r="H152" i="14"/>
  <c r="H151" i="14" s="1"/>
  <c r="H149" i="14"/>
  <c r="H148" i="14" s="1"/>
  <c r="H147" i="14"/>
  <c r="H146" i="14" s="1"/>
  <c r="H145" i="14"/>
  <c r="H144" i="14" s="1"/>
  <c r="H142" i="14"/>
  <c r="H141" i="14" s="1"/>
  <c r="H140" i="14"/>
  <c r="H139" i="14" s="1"/>
  <c r="H138" i="14"/>
  <c r="H137" i="14" s="1"/>
  <c r="H136" i="14"/>
  <c r="H135" i="14"/>
  <c r="H133" i="14"/>
  <c r="H132" i="14" s="1"/>
  <c r="H128" i="14"/>
  <c r="H127" i="14" s="1"/>
  <c r="H126" i="14" s="1"/>
  <c r="H123" i="14"/>
  <c r="H122" i="14" s="1"/>
  <c r="H121" i="14" s="1"/>
  <c r="H119" i="14"/>
  <c r="H110" i="14"/>
  <c r="H109" i="14" s="1"/>
  <c r="H108" i="14"/>
  <c r="H107" i="14" s="1"/>
  <c r="H102" i="14"/>
  <c r="H101" i="14" s="1"/>
  <c r="H100" i="14" s="1"/>
  <c r="H99" i="14" s="1"/>
  <c r="H98" i="14"/>
  <c r="H97" i="14" s="1"/>
  <c r="H96" i="14" s="1"/>
  <c r="H95" i="14" s="1"/>
  <c r="H94" i="14"/>
  <c r="H93" i="14" s="1"/>
  <c r="H92" i="14" s="1"/>
  <c r="H91" i="14" s="1"/>
  <c r="H90" i="14" s="1"/>
  <c r="H89" i="14" s="1"/>
  <c r="H88" i="14"/>
  <c r="H87" i="14" s="1"/>
  <c r="H86" i="14"/>
  <c r="H85" i="14" s="1"/>
  <c r="H84" i="14"/>
  <c r="H83" i="14"/>
  <c r="H81" i="14"/>
  <c r="H80" i="14"/>
  <c r="H78" i="14"/>
  <c r="H77" i="14" s="1"/>
  <c r="H66" i="14"/>
  <c r="H65" i="14" s="1"/>
  <c r="H64" i="14" s="1"/>
  <c r="H63" i="14" s="1"/>
  <c r="H62" i="14" s="1"/>
  <c r="H60" i="14"/>
  <c r="H59" i="14" s="1"/>
  <c r="H58" i="14" s="1"/>
  <c r="H57" i="14" s="1"/>
  <c r="H53" i="14"/>
  <c r="H52" i="14" s="1"/>
  <c r="H51" i="14" s="1"/>
  <c r="H50" i="14" s="1"/>
  <c r="H49" i="14" s="1"/>
  <c r="H48" i="14"/>
  <c r="H47" i="14" s="1"/>
  <c r="H46" i="14" s="1"/>
  <c r="H45" i="14" s="1"/>
  <c r="H44" i="14"/>
  <c r="H43" i="14" s="1"/>
  <c r="H42" i="14"/>
  <c r="H41" i="14" s="1"/>
  <c r="H40" i="14"/>
  <c r="H39" i="14"/>
  <c r="H32" i="14"/>
  <c r="H31" i="14" s="1"/>
  <c r="H30" i="14" s="1"/>
  <c r="H29" i="14" s="1"/>
  <c r="H28" i="14" s="1"/>
  <c r="H27" i="14"/>
  <c r="H26" i="14" s="1"/>
  <c r="H25" i="14" s="1"/>
  <c r="H24" i="14" s="1"/>
  <c r="H23" i="14"/>
  <c r="H22" i="14" s="1"/>
  <c r="H21" i="14"/>
  <c r="H20" i="14"/>
  <c r="I966" i="14"/>
  <c r="I965" i="14" s="1"/>
  <c r="F966" i="14"/>
  <c r="F965" i="14" s="1"/>
  <c r="G116" i="14"/>
  <c r="F116" i="14"/>
  <c r="G155" i="14"/>
  <c r="I155" i="14"/>
  <c r="L155" i="14"/>
  <c r="F155" i="14"/>
  <c r="I1039" i="14"/>
  <c r="J1039" i="14"/>
  <c r="L1039" i="14"/>
  <c r="M1039" i="14"/>
  <c r="I1037" i="14"/>
  <c r="J1037" i="14"/>
  <c r="L1037" i="14"/>
  <c r="M1037" i="14"/>
  <c r="J1030" i="14"/>
  <c r="J1029" i="14" s="1"/>
  <c r="M1030" i="14"/>
  <c r="M1029" i="14" s="1"/>
  <c r="I1027" i="14"/>
  <c r="I1026" i="14" s="1"/>
  <c r="J1027" i="14"/>
  <c r="J1026" i="14" s="1"/>
  <c r="L1027" i="14"/>
  <c r="L1026" i="14" s="1"/>
  <c r="M1027" i="14"/>
  <c r="M1026" i="14" s="1"/>
  <c r="I1023" i="14"/>
  <c r="I1022" i="14" s="1"/>
  <c r="J1023" i="14"/>
  <c r="J1022" i="14" s="1"/>
  <c r="L1023" i="14"/>
  <c r="L1022" i="14" s="1"/>
  <c r="M1023" i="14"/>
  <c r="M1022" i="14" s="1"/>
  <c r="I1017" i="14"/>
  <c r="J1017" i="14"/>
  <c r="L1017" i="14"/>
  <c r="M1017" i="14"/>
  <c r="I1013" i="14"/>
  <c r="J1013" i="14"/>
  <c r="L1013" i="14"/>
  <c r="M1013" i="14"/>
  <c r="I1007" i="14"/>
  <c r="J1007" i="14"/>
  <c r="L1007" i="14"/>
  <c r="M1007" i="14"/>
  <c r="I1003" i="14"/>
  <c r="J1003" i="14"/>
  <c r="L1003" i="14"/>
  <c r="M1003" i="14"/>
  <c r="G993" i="14"/>
  <c r="G992" i="14" s="1"/>
  <c r="G991" i="14" s="1"/>
  <c r="G990" i="14" s="1"/>
  <c r="G989" i="14" s="1"/>
  <c r="I993" i="14"/>
  <c r="I992" i="14" s="1"/>
  <c r="I991" i="14" s="1"/>
  <c r="I990" i="14" s="1"/>
  <c r="I989" i="14" s="1"/>
  <c r="J993" i="14"/>
  <c r="J992" i="14" s="1"/>
  <c r="J991" i="14" s="1"/>
  <c r="J990" i="14" s="1"/>
  <c r="J989" i="14" s="1"/>
  <c r="L993" i="14"/>
  <c r="L992" i="14" s="1"/>
  <c r="L991" i="14" s="1"/>
  <c r="L990" i="14" s="1"/>
  <c r="L989" i="14" s="1"/>
  <c r="M993" i="14"/>
  <c r="M992" i="14" s="1"/>
  <c r="M991" i="14" s="1"/>
  <c r="M990" i="14" s="1"/>
  <c r="M989" i="14" s="1"/>
  <c r="G987" i="14"/>
  <c r="G986" i="14" s="1"/>
  <c r="G985" i="14" s="1"/>
  <c r="G984" i="14" s="1"/>
  <c r="G983" i="14" s="1"/>
  <c r="I987" i="14"/>
  <c r="I986" i="14" s="1"/>
  <c r="I985" i="14" s="1"/>
  <c r="I984" i="14" s="1"/>
  <c r="I983" i="14" s="1"/>
  <c r="J987" i="14"/>
  <c r="J986" i="14" s="1"/>
  <c r="J985" i="14" s="1"/>
  <c r="J984" i="14" s="1"/>
  <c r="J983" i="14" s="1"/>
  <c r="L987" i="14"/>
  <c r="L986" i="14" s="1"/>
  <c r="L985" i="14" s="1"/>
  <c r="L984" i="14" s="1"/>
  <c r="L983" i="14" s="1"/>
  <c r="M987" i="14"/>
  <c r="M986" i="14" s="1"/>
  <c r="M985" i="14" s="1"/>
  <c r="M984" i="14" s="1"/>
  <c r="M983" i="14" s="1"/>
  <c r="G981" i="14"/>
  <c r="I981" i="14"/>
  <c r="J981" i="14"/>
  <c r="L981" i="14"/>
  <c r="M981" i="14"/>
  <c r="G979" i="14"/>
  <c r="I979" i="14"/>
  <c r="J979" i="14"/>
  <c r="L979" i="14"/>
  <c r="M979" i="14"/>
  <c r="I971" i="14"/>
  <c r="L971" i="14"/>
  <c r="I969" i="14"/>
  <c r="L969" i="14"/>
  <c r="I962" i="14"/>
  <c r="I961" i="14" s="1"/>
  <c r="I960" i="14" s="1"/>
  <c r="L962" i="14"/>
  <c r="L961" i="14" s="1"/>
  <c r="L960" i="14" s="1"/>
  <c r="I957" i="14"/>
  <c r="I956" i="14" s="1"/>
  <c r="I955" i="14" s="1"/>
  <c r="I954" i="14" s="1"/>
  <c r="L957" i="14"/>
  <c r="L956" i="14" s="1"/>
  <c r="L955" i="14" s="1"/>
  <c r="L954" i="14" s="1"/>
  <c r="I950" i="14"/>
  <c r="I949" i="14" s="1"/>
  <c r="I948" i="14" s="1"/>
  <c r="I947" i="14" s="1"/>
  <c r="I946" i="14" s="1"/>
  <c r="I945" i="14" s="1"/>
  <c r="L950" i="14"/>
  <c r="L949" i="14" s="1"/>
  <c r="L948" i="14" s="1"/>
  <c r="L947" i="14" s="1"/>
  <c r="L946" i="14" s="1"/>
  <c r="L945" i="14" s="1"/>
  <c r="I943" i="14"/>
  <c r="I942" i="14" s="1"/>
  <c r="I941" i="14" s="1"/>
  <c r="I940" i="14" s="1"/>
  <c r="I939" i="14" s="1"/>
  <c r="L943" i="14"/>
  <c r="L942" i="14" s="1"/>
  <c r="L941" i="14" s="1"/>
  <c r="L940" i="14" s="1"/>
  <c r="L939" i="14" s="1"/>
  <c r="I937" i="14"/>
  <c r="I936" i="14" s="1"/>
  <c r="I935" i="14" s="1"/>
  <c r="I934" i="14" s="1"/>
  <c r="L937" i="14"/>
  <c r="L936" i="14" s="1"/>
  <c r="L935" i="14" s="1"/>
  <c r="L934" i="14" s="1"/>
  <c r="I932" i="14"/>
  <c r="I931" i="14" s="1"/>
  <c r="I930" i="14" s="1"/>
  <c r="I929" i="14" s="1"/>
  <c r="L932" i="14"/>
  <c r="L931" i="14" s="1"/>
  <c r="L930" i="14" s="1"/>
  <c r="L929" i="14" s="1"/>
  <c r="I925" i="14"/>
  <c r="I924" i="14" s="1"/>
  <c r="I923" i="14" s="1"/>
  <c r="I922" i="14" s="1"/>
  <c r="I921" i="14" s="1"/>
  <c r="I920" i="14" s="1"/>
  <c r="L925" i="14"/>
  <c r="L924" i="14" s="1"/>
  <c r="L923" i="14" s="1"/>
  <c r="L922" i="14" s="1"/>
  <c r="L921" i="14" s="1"/>
  <c r="L920" i="14" s="1"/>
  <c r="G916" i="14"/>
  <c r="I916" i="14"/>
  <c r="J916" i="14"/>
  <c r="L916" i="14"/>
  <c r="M916" i="14"/>
  <c r="G914" i="14"/>
  <c r="I914" i="14"/>
  <c r="J914" i="14"/>
  <c r="L914" i="14"/>
  <c r="M914" i="14"/>
  <c r="G912" i="14"/>
  <c r="I912" i="14"/>
  <c r="J912" i="14"/>
  <c r="L912" i="14"/>
  <c r="M912" i="14"/>
  <c r="G909" i="14"/>
  <c r="I909" i="14"/>
  <c r="J909" i="14"/>
  <c r="L909" i="14"/>
  <c r="M909" i="14"/>
  <c r="G907" i="14"/>
  <c r="I907" i="14"/>
  <c r="J907" i="14"/>
  <c r="L907" i="14"/>
  <c r="M907" i="14"/>
  <c r="G902" i="14"/>
  <c r="I902" i="14"/>
  <c r="J902" i="14"/>
  <c r="L902" i="14"/>
  <c r="M902" i="14"/>
  <c r="G900" i="14"/>
  <c r="I900" i="14"/>
  <c r="J900" i="14"/>
  <c r="L900" i="14"/>
  <c r="M900" i="14"/>
  <c r="G897" i="14"/>
  <c r="I897" i="14"/>
  <c r="J897" i="14"/>
  <c r="L897" i="14"/>
  <c r="M897" i="14"/>
  <c r="G893" i="14"/>
  <c r="I893" i="14"/>
  <c r="J893" i="14"/>
  <c r="L893" i="14"/>
  <c r="M893" i="14"/>
  <c r="G887" i="14"/>
  <c r="I887" i="14"/>
  <c r="J887" i="14"/>
  <c r="L887" i="14"/>
  <c r="M887" i="14"/>
  <c r="G885" i="14"/>
  <c r="I885" i="14"/>
  <c r="J885" i="14"/>
  <c r="L885" i="14"/>
  <c r="M885" i="14"/>
  <c r="G883" i="14"/>
  <c r="I883" i="14"/>
  <c r="J883" i="14"/>
  <c r="L883" i="14"/>
  <c r="M883" i="14"/>
  <c r="I880" i="14"/>
  <c r="L880" i="14"/>
  <c r="I877" i="14"/>
  <c r="L877" i="14"/>
  <c r="G875" i="14"/>
  <c r="I875" i="14"/>
  <c r="L875" i="14"/>
  <c r="G873" i="14"/>
  <c r="I873" i="14"/>
  <c r="L873" i="14"/>
  <c r="G871" i="14"/>
  <c r="I871" i="14"/>
  <c r="L871" i="14"/>
  <c r="G869" i="14"/>
  <c r="I869" i="14"/>
  <c r="L869" i="14"/>
  <c r="G867" i="14"/>
  <c r="I867" i="14"/>
  <c r="L867" i="14"/>
  <c r="G861" i="14"/>
  <c r="I861" i="14"/>
  <c r="L861" i="14"/>
  <c r="G854" i="14"/>
  <c r="I854" i="14"/>
  <c r="J854" i="14"/>
  <c r="L854" i="14"/>
  <c r="G852" i="14"/>
  <c r="I852" i="14"/>
  <c r="J852" i="14"/>
  <c r="L852" i="14"/>
  <c r="G846" i="14"/>
  <c r="G845" i="14" s="1"/>
  <c r="G844" i="14" s="1"/>
  <c r="G843" i="14" s="1"/>
  <c r="I846" i="14"/>
  <c r="I845" i="14" s="1"/>
  <c r="I844" i="14" s="1"/>
  <c r="I843" i="14" s="1"/>
  <c r="J846" i="14"/>
  <c r="J845" i="14" s="1"/>
  <c r="J844" i="14" s="1"/>
  <c r="J843" i="14" s="1"/>
  <c r="L846" i="14"/>
  <c r="L845" i="14" s="1"/>
  <c r="L844" i="14" s="1"/>
  <c r="L843" i="14" s="1"/>
  <c r="G841" i="14"/>
  <c r="G840" i="14" s="1"/>
  <c r="I841" i="14"/>
  <c r="I840" i="14" s="1"/>
  <c r="J841" i="14"/>
  <c r="J840" i="14" s="1"/>
  <c r="L841" i="14"/>
  <c r="L840" i="14" s="1"/>
  <c r="G838" i="14"/>
  <c r="G837" i="14" s="1"/>
  <c r="I838" i="14"/>
  <c r="I837" i="14" s="1"/>
  <c r="J838" i="14"/>
  <c r="J837" i="14" s="1"/>
  <c r="L838" i="14"/>
  <c r="L837" i="14" s="1"/>
  <c r="G832" i="14"/>
  <c r="G831" i="14" s="1"/>
  <c r="G830" i="14" s="1"/>
  <c r="G829" i="14" s="1"/>
  <c r="G828" i="14" s="1"/>
  <c r="I832" i="14"/>
  <c r="I831" i="14" s="1"/>
  <c r="I830" i="14" s="1"/>
  <c r="I829" i="14" s="1"/>
  <c r="I828" i="14" s="1"/>
  <c r="J832" i="14"/>
  <c r="J831" i="14" s="1"/>
  <c r="J830" i="14" s="1"/>
  <c r="J829" i="14" s="1"/>
  <c r="J828" i="14" s="1"/>
  <c r="L832" i="14"/>
  <c r="L831" i="14" s="1"/>
  <c r="L830" i="14" s="1"/>
  <c r="L829" i="14" s="1"/>
  <c r="L828" i="14" s="1"/>
  <c r="G826" i="14"/>
  <c r="G825" i="14" s="1"/>
  <c r="G824" i="14" s="1"/>
  <c r="I826" i="14"/>
  <c r="I825" i="14" s="1"/>
  <c r="I824" i="14" s="1"/>
  <c r="J826" i="14"/>
  <c r="J825" i="14" s="1"/>
  <c r="J824" i="14" s="1"/>
  <c r="L826" i="14"/>
  <c r="L825" i="14" s="1"/>
  <c r="L824" i="14" s="1"/>
  <c r="G815" i="14"/>
  <c r="G814" i="14" s="1"/>
  <c r="G813" i="14" s="1"/>
  <c r="G812" i="14" s="1"/>
  <c r="G811" i="14" s="1"/>
  <c r="G810" i="14" s="1"/>
  <c r="I815" i="14"/>
  <c r="I814" i="14" s="1"/>
  <c r="I813" i="14" s="1"/>
  <c r="I812" i="14" s="1"/>
  <c r="I811" i="14" s="1"/>
  <c r="I810" i="14" s="1"/>
  <c r="J815" i="14"/>
  <c r="J814" i="14" s="1"/>
  <c r="J813" i="14" s="1"/>
  <c r="J812" i="14" s="1"/>
  <c r="J811" i="14" s="1"/>
  <c r="J810" i="14" s="1"/>
  <c r="L815" i="14"/>
  <c r="L814" i="14" s="1"/>
  <c r="L813" i="14" s="1"/>
  <c r="L812" i="14" s="1"/>
  <c r="L811" i="14" s="1"/>
  <c r="L810" i="14" s="1"/>
  <c r="M815" i="14"/>
  <c r="M814" i="14" s="1"/>
  <c r="M813" i="14" s="1"/>
  <c r="M812" i="14" s="1"/>
  <c r="M811" i="14" s="1"/>
  <c r="M810" i="14" s="1"/>
  <c r="I806" i="14"/>
  <c r="I805" i="14" s="1"/>
  <c r="I804" i="14" s="1"/>
  <c r="I803" i="14" s="1"/>
  <c r="I802" i="14" s="1"/>
  <c r="I801" i="14" s="1"/>
  <c r="L806" i="14"/>
  <c r="L805" i="14" s="1"/>
  <c r="L804" i="14" s="1"/>
  <c r="L803" i="14" s="1"/>
  <c r="L802" i="14" s="1"/>
  <c r="L801" i="14" s="1"/>
  <c r="G799" i="14"/>
  <c r="G798" i="14" s="1"/>
  <c r="G797" i="14" s="1"/>
  <c r="G796" i="14" s="1"/>
  <c r="G795" i="14" s="1"/>
  <c r="G794" i="14" s="1"/>
  <c r="I799" i="14"/>
  <c r="I798" i="14" s="1"/>
  <c r="I797" i="14" s="1"/>
  <c r="I796" i="14" s="1"/>
  <c r="I795" i="14" s="1"/>
  <c r="I794" i="14" s="1"/>
  <c r="L799" i="14"/>
  <c r="L798" i="14" s="1"/>
  <c r="L797" i="14" s="1"/>
  <c r="L796" i="14" s="1"/>
  <c r="L795" i="14" s="1"/>
  <c r="L794" i="14" s="1"/>
  <c r="G790" i="14"/>
  <c r="G789" i="14" s="1"/>
  <c r="G788" i="14" s="1"/>
  <c r="G787" i="14" s="1"/>
  <c r="G786" i="14" s="1"/>
  <c r="G785" i="14" s="1"/>
  <c r="I790" i="14"/>
  <c r="I789" i="14" s="1"/>
  <c r="I788" i="14" s="1"/>
  <c r="I787" i="14" s="1"/>
  <c r="I786" i="14" s="1"/>
  <c r="I785" i="14" s="1"/>
  <c r="J790" i="14"/>
  <c r="J789" i="14" s="1"/>
  <c r="J788" i="14" s="1"/>
  <c r="J787" i="14" s="1"/>
  <c r="J786" i="14" s="1"/>
  <c r="J785" i="14" s="1"/>
  <c r="L790" i="14"/>
  <c r="L789" i="14" s="1"/>
  <c r="L788" i="14" s="1"/>
  <c r="L787" i="14" s="1"/>
  <c r="L786" i="14" s="1"/>
  <c r="L785" i="14" s="1"/>
  <c r="M790" i="14"/>
  <c r="M789" i="14" s="1"/>
  <c r="M788" i="14" s="1"/>
  <c r="M787" i="14" s="1"/>
  <c r="M786" i="14" s="1"/>
  <c r="M785" i="14" s="1"/>
  <c r="G783" i="14"/>
  <c r="I783" i="14"/>
  <c r="J783" i="14"/>
  <c r="L783" i="14"/>
  <c r="M783" i="14"/>
  <c r="G781" i="14"/>
  <c r="I781" i="14"/>
  <c r="J781" i="14"/>
  <c r="L781" i="14"/>
  <c r="M781" i="14"/>
  <c r="G777" i="14"/>
  <c r="G776" i="14" s="1"/>
  <c r="J777" i="14"/>
  <c r="J776" i="14" s="1"/>
  <c r="M777" i="14"/>
  <c r="M776" i="14" s="1"/>
  <c r="G769" i="14"/>
  <c r="I769" i="14"/>
  <c r="J769" i="14"/>
  <c r="L769" i="14"/>
  <c r="M769" i="14"/>
  <c r="G766" i="14"/>
  <c r="I766" i="14"/>
  <c r="J766" i="14"/>
  <c r="L766" i="14"/>
  <c r="M766" i="14"/>
  <c r="G763" i="14"/>
  <c r="G762" i="14" s="1"/>
  <c r="I763" i="14"/>
  <c r="I762" i="14" s="1"/>
  <c r="J763" i="14"/>
  <c r="J762" i="14" s="1"/>
  <c r="L763" i="14"/>
  <c r="L762" i="14" s="1"/>
  <c r="M763" i="14"/>
  <c r="M762" i="14" s="1"/>
  <c r="I755" i="14"/>
  <c r="L755" i="14"/>
  <c r="I753" i="14"/>
  <c r="L753" i="14"/>
  <c r="I751" i="14"/>
  <c r="L751" i="14"/>
  <c r="I748" i="14"/>
  <c r="L748" i="14"/>
  <c r="I740" i="14"/>
  <c r="L740" i="14"/>
  <c r="I738" i="14"/>
  <c r="L738" i="14"/>
  <c r="I735" i="14"/>
  <c r="L735" i="14"/>
  <c r="G729" i="14"/>
  <c r="G728" i="14" s="1"/>
  <c r="G727" i="14" s="1"/>
  <c r="G726" i="14" s="1"/>
  <c r="G725" i="14" s="1"/>
  <c r="I729" i="14"/>
  <c r="I728" i="14" s="1"/>
  <c r="I727" i="14" s="1"/>
  <c r="I726" i="14" s="1"/>
  <c r="I725" i="14" s="1"/>
  <c r="L729" i="14"/>
  <c r="L728" i="14" s="1"/>
  <c r="L727" i="14" s="1"/>
  <c r="L726" i="14" s="1"/>
  <c r="L725" i="14" s="1"/>
  <c r="M729" i="14"/>
  <c r="M728" i="14" s="1"/>
  <c r="M727" i="14" s="1"/>
  <c r="M726" i="14" s="1"/>
  <c r="M725" i="14" s="1"/>
  <c r="G723" i="14"/>
  <c r="G722" i="14" s="1"/>
  <c r="G721" i="14" s="1"/>
  <c r="G720" i="14" s="1"/>
  <c r="I723" i="14"/>
  <c r="I722" i="14" s="1"/>
  <c r="I721" i="14" s="1"/>
  <c r="I720" i="14" s="1"/>
  <c r="L723" i="14"/>
  <c r="L722" i="14" s="1"/>
  <c r="L721" i="14" s="1"/>
  <c r="L720" i="14" s="1"/>
  <c r="M723" i="14"/>
  <c r="M722" i="14" s="1"/>
  <c r="M721" i="14" s="1"/>
  <c r="M720" i="14" s="1"/>
  <c r="G718" i="14"/>
  <c r="G717" i="14" s="1"/>
  <c r="I718" i="14"/>
  <c r="I717" i="14" s="1"/>
  <c r="L718" i="14"/>
  <c r="L717" i="14" s="1"/>
  <c r="M718" i="14"/>
  <c r="M717" i="14" s="1"/>
  <c r="G715" i="14"/>
  <c r="G714" i="14" s="1"/>
  <c r="I715" i="14"/>
  <c r="I714" i="14" s="1"/>
  <c r="L715" i="14"/>
  <c r="L714" i="14" s="1"/>
  <c r="M715" i="14"/>
  <c r="M714" i="14" s="1"/>
  <c r="G709" i="14"/>
  <c r="G708" i="14" s="1"/>
  <c r="G707" i="14" s="1"/>
  <c r="G706" i="14" s="1"/>
  <c r="I709" i="14"/>
  <c r="I708" i="14" s="1"/>
  <c r="I707" i="14" s="1"/>
  <c r="I706" i="14" s="1"/>
  <c r="L709" i="14"/>
  <c r="L708" i="14" s="1"/>
  <c r="L707" i="14" s="1"/>
  <c r="L706" i="14" s="1"/>
  <c r="M709" i="14"/>
  <c r="M708" i="14" s="1"/>
  <c r="M707" i="14" s="1"/>
  <c r="M706" i="14" s="1"/>
  <c r="G704" i="14"/>
  <c r="I704" i="14"/>
  <c r="L704" i="14"/>
  <c r="M704" i="14"/>
  <c r="G702" i="14"/>
  <c r="I702" i="14"/>
  <c r="L702" i="14"/>
  <c r="M702" i="14"/>
  <c r="G700" i="14"/>
  <c r="I700" i="14"/>
  <c r="L700" i="14"/>
  <c r="M700" i="14"/>
  <c r="G698" i="14"/>
  <c r="M698" i="14"/>
  <c r="G696" i="14"/>
  <c r="I696" i="14"/>
  <c r="L696" i="14"/>
  <c r="M696" i="14"/>
  <c r="G694" i="14"/>
  <c r="I694" i="14"/>
  <c r="L694" i="14"/>
  <c r="M694" i="14"/>
  <c r="G691" i="14"/>
  <c r="I691" i="14"/>
  <c r="L691" i="14"/>
  <c r="M691" i="14"/>
  <c r="G689" i="14"/>
  <c r="I687" i="14"/>
  <c r="L687" i="14"/>
  <c r="L681" i="14"/>
  <c r="G677" i="14"/>
  <c r="I677" i="14"/>
  <c r="L677" i="14"/>
  <c r="G675" i="14"/>
  <c r="I675" i="14"/>
  <c r="L675" i="14"/>
  <c r="G673" i="14"/>
  <c r="I673" i="14"/>
  <c r="L673" i="14"/>
  <c r="G667" i="14"/>
  <c r="G666" i="14" s="1"/>
  <c r="G665" i="14" s="1"/>
  <c r="G664" i="14" s="1"/>
  <c r="I667" i="14"/>
  <c r="I666" i="14" s="1"/>
  <c r="I665" i="14" s="1"/>
  <c r="I664" i="14" s="1"/>
  <c r="J667" i="14"/>
  <c r="J666" i="14" s="1"/>
  <c r="J665" i="14" s="1"/>
  <c r="J664" i="14" s="1"/>
  <c r="L667" i="14"/>
  <c r="L666" i="14" s="1"/>
  <c r="L665" i="14" s="1"/>
  <c r="L664" i="14" s="1"/>
  <c r="M667" i="14"/>
  <c r="M666" i="14" s="1"/>
  <c r="M665" i="14" s="1"/>
  <c r="M664" i="14" s="1"/>
  <c r="G661" i="14"/>
  <c r="J661" i="14"/>
  <c r="M661" i="14"/>
  <c r="G659" i="14"/>
  <c r="I659" i="14"/>
  <c r="J659" i="14"/>
  <c r="L659" i="14"/>
  <c r="M659" i="14"/>
  <c r="G657" i="14"/>
  <c r="I657" i="14"/>
  <c r="J657" i="14"/>
  <c r="L657" i="14"/>
  <c r="M657" i="14"/>
  <c r="G652" i="14"/>
  <c r="I652" i="14"/>
  <c r="J652" i="14"/>
  <c r="L652" i="14"/>
  <c r="M652" i="14"/>
  <c r="G650" i="14"/>
  <c r="I650" i="14"/>
  <c r="J650" i="14"/>
  <c r="L650" i="14"/>
  <c r="M650" i="14"/>
  <c r="G643" i="14"/>
  <c r="G642" i="14" s="1"/>
  <c r="G641" i="14" s="1"/>
  <c r="G640" i="14" s="1"/>
  <c r="G639" i="14" s="1"/>
  <c r="G638" i="14" s="1"/>
  <c r="I643" i="14"/>
  <c r="I642" i="14" s="1"/>
  <c r="I641" i="14" s="1"/>
  <c r="I640" i="14" s="1"/>
  <c r="I639" i="14" s="1"/>
  <c r="I638" i="14" s="1"/>
  <c r="J643" i="14"/>
  <c r="J642" i="14" s="1"/>
  <c r="J641" i="14" s="1"/>
  <c r="J640" i="14" s="1"/>
  <c r="J639" i="14" s="1"/>
  <c r="J638" i="14" s="1"/>
  <c r="L643" i="14"/>
  <c r="L642" i="14" s="1"/>
  <c r="L641" i="14" s="1"/>
  <c r="L640" i="14" s="1"/>
  <c r="L639" i="14" s="1"/>
  <c r="L638" i="14" s="1"/>
  <c r="M643" i="14"/>
  <c r="M642" i="14" s="1"/>
  <c r="M641" i="14" s="1"/>
  <c r="M640" i="14" s="1"/>
  <c r="M639" i="14" s="1"/>
  <c r="M638" i="14" s="1"/>
  <c r="G634" i="14"/>
  <c r="G633" i="14" s="1"/>
  <c r="G632" i="14" s="1"/>
  <c r="G631" i="14" s="1"/>
  <c r="G630" i="14" s="1"/>
  <c r="G629" i="14" s="1"/>
  <c r="I634" i="14"/>
  <c r="I633" i="14" s="1"/>
  <c r="I632" i="14" s="1"/>
  <c r="I631" i="14" s="1"/>
  <c r="I630" i="14" s="1"/>
  <c r="I629" i="14" s="1"/>
  <c r="J634" i="14"/>
  <c r="J633" i="14" s="1"/>
  <c r="J632" i="14" s="1"/>
  <c r="J631" i="14" s="1"/>
  <c r="J630" i="14" s="1"/>
  <c r="J629" i="14" s="1"/>
  <c r="L634" i="14"/>
  <c r="L633" i="14" s="1"/>
  <c r="L632" i="14" s="1"/>
  <c r="L631" i="14" s="1"/>
  <c r="L630" i="14" s="1"/>
  <c r="L629" i="14" s="1"/>
  <c r="M634" i="14"/>
  <c r="M633" i="14" s="1"/>
  <c r="M632" i="14" s="1"/>
  <c r="M631" i="14" s="1"/>
  <c r="M630" i="14" s="1"/>
  <c r="M629" i="14" s="1"/>
  <c r="G627" i="14"/>
  <c r="G626" i="14" s="1"/>
  <c r="G625" i="14" s="1"/>
  <c r="G624" i="14" s="1"/>
  <c r="G623" i="14" s="1"/>
  <c r="G622" i="14" s="1"/>
  <c r="I627" i="14"/>
  <c r="I626" i="14" s="1"/>
  <c r="I625" i="14" s="1"/>
  <c r="I624" i="14" s="1"/>
  <c r="I623" i="14" s="1"/>
  <c r="I622" i="14" s="1"/>
  <c r="J627" i="14"/>
  <c r="J626" i="14" s="1"/>
  <c r="J625" i="14" s="1"/>
  <c r="J624" i="14" s="1"/>
  <c r="J623" i="14" s="1"/>
  <c r="J622" i="14" s="1"/>
  <c r="L627" i="14"/>
  <c r="L626" i="14" s="1"/>
  <c r="L625" i="14" s="1"/>
  <c r="L624" i="14" s="1"/>
  <c r="L623" i="14" s="1"/>
  <c r="L622" i="14" s="1"/>
  <c r="M627" i="14"/>
  <c r="M626" i="14" s="1"/>
  <c r="M625" i="14" s="1"/>
  <c r="M624" i="14" s="1"/>
  <c r="M623" i="14" s="1"/>
  <c r="M622" i="14" s="1"/>
  <c r="G620" i="14"/>
  <c r="G619" i="14" s="1"/>
  <c r="G618" i="14" s="1"/>
  <c r="G617" i="14" s="1"/>
  <c r="I620" i="14"/>
  <c r="I619" i="14" s="1"/>
  <c r="I618" i="14" s="1"/>
  <c r="I617" i="14" s="1"/>
  <c r="J620" i="14"/>
  <c r="J619" i="14" s="1"/>
  <c r="J618" i="14" s="1"/>
  <c r="J617" i="14" s="1"/>
  <c r="L620" i="14"/>
  <c r="L619" i="14" s="1"/>
  <c r="L618" i="14" s="1"/>
  <c r="L617" i="14" s="1"/>
  <c r="M620" i="14"/>
  <c r="M619" i="14" s="1"/>
  <c r="M618" i="14" s="1"/>
  <c r="M617" i="14" s="1"/>
  <c r="N620" i="14"/>
  <c r="N619" i="14" s="1"/>
  <c r="N618" i="14" s="1"/>
  <c r="N617" i="14" s="1"/>
  <c r="G615" i="14"/>
  <c r="I615" i="14"/>
  <c r="J615" i="14"/>
  <c r="L615" i="14"/>
  <c r="M615" i="14"/>
  <c r="G613" i="14"/>
  <c r="I613" i="14"/>
  <c r="J613" i="14"/>
  <c r="L613" i="14"/>
  <c r="M613" i="14"/>
  <c r="G611" i="14"/>
  <c r="I611" i="14"/>
  <c r="J611" i="14"/>
  <c r="L611" i="14"/>
  <c r="M611" i="14"/>
  <c r="G604" i="14"/>
  <c r="G603" i="14" s="1"/>
  <c r="G602" i="14" s="1"/>
  <c r="G601" i="14" s="1"/>
  <c r="G600" i="14" s="1"/>
  <c r="I604" i="14"/>
  <c r="I603" i="14" s="1"/>
  <c r="J604" i="14"/>
  <c r="J603" i="14" s="1"/>
  <c r="J602" i="14" s="1"/>
  <c r="J601" i="14" s="1"/>
  <c r="J600" i="14" s="1"/>
  <c r="L604" i="14"/>
  <c r="L603" i="14" s="1"/>
  <c r="M604" i="14"/>
  <c r="M603" i="14" s="1"/>
  <c r="M602" i="14" s="1"/>
  <c r="M601" i="14" s="1"/>
  <c r="M600" i="14" s="1"/>
  <c r="N107" i="14"/>
  <c r="G595" i="14"/>
  <c r="G594" i="14" s="1"/>
  <c r="G593" i="14" s="1"/>
  <c r="G592" i="14" s="1"/>
  <c r="G591" i="14" s="1"/>
  <c r="G590" i="14" s="1"/>
  <c r="I595" i="14"/>
  <c r="I594" i="14" s="1"/>
  <c r="I593" i="14" s="1"/>
  <c r="I592" i="14" s="1"/>
  <c r="I591" i="14" s="1"/>
  <c r="I590" i="14" s="1"/>
  <c r="J595" i="14"/>
  <c r="J594" i="14" s="1"/>
  <c r="J593" i="14" s="1"/>
  <c r="J592" i="14" s="1"/>
  <c r="J591" i="14" s="1"/>
  <c r="J590" i="14" s="1"/>
  <c r="L595" i="14"/>
  <c r="L594" i="14" s="1"/>
  <c r="L593" i="14" s="1"/>
  <c r="L592" i="14" s="1"/>
  <c r="L591" i="14" s="1"/>
  <c r="L590" i="14" s="1"/>
  <c r="M595" i="14"/>
  <c r="M594" i="14" s="1"/>
  <c r="M593" i="14" s="1"/>
  <c r="M592" i="14" s="1"/>
  <c r="M591" i="14" s="1"/>
  <c r="M590" i="14" s="1"/>
  <c r="G588" i="14"/>
  <c r="G587" i="14" s="1"/>
  <c r="G586" i="14" s="1"/>
  <c r="G585" i="14" s="1"/>
  <c r="G584" i="14" s="1"/>
  <c r="G583" i="14" s="1"/>
  <c r="I588" i="14"/>
  <c r="I587" i="14" s="1"/>
  <c r="I586" i="14" s="1"/>
  <c r="I585" i="14" s="1"/>
  <c r="I584" i="14" s="1"/>
  <c r="I583" i="14" s="1"/>
  <c r="J588" i="14"/>
  <c r="J587" i="14" s="1"/>
  <c r="J586" i="14" s="1"/>
  <c r="J585" i="14" s="1"/>
  <c r="J584" i="14" s="1"/>
  <c r="J583" i="14" s="1"/>
  <c r="L588" i="14"/>
  <c r="L587" i="14" s="1"/>
  <c r="L586" i="14" s="1"/>
  <c r="L585" i="14" s="1"/>
  <c r="L584" i="14" s="1"/>
  <c r="L583" i="14" s="1"/>
  <c r="M588" i="14"/>
  <c r="M587" i="14" s="1"/>
  <c r="M586" i="14" s="1"/>
  <c r="M585" i="14" s="1"/>
  <c r="M584" i="14" s="1"/>
  <c r="M583" i="14" s="1"/>
  <c r="G580" i="14"/>
  <c r="G579" i="14" s="1"/>
  <c r="G578" i="14" s="1"/>
  <c r="G577" i="14" s="1"/>
  <c r="G576" i="14" s="1"/>
  <c r="I580" i="14"/>
  <c r="I579" i="14" s="1"/>
  <c r="I578" i="14" s="1"/>
  <c r="I577" i="14" s="1"/>
  <c r="I576" i="14" s="1"/>
  <c r="J580" i="14"/>
  <c r="J579" i="14" s="1"/>
  <c r="J578" i="14" s="1"/>
  <c r="J577" i="14" s="1"/>
  <c r="J576" i="14" s="1"/>
  <c r="L580" i="14"/>
  <c r="L579" i="14" s="1"/>
  <c r="L578" i="14" s="1"/>
  <c r="L577" i="14" s="1"/>
  <c r="L576" i="14" s="1"/>
  <c r="M580" i="14"/>
  <c r="M579" i="14" s="1"/>
  <c r="M578" i="14" s="1"/>
  <c r="M577" i="14" s="1"/>
  <c r="M576" i="14" s="1"/>
  <c r="G573" i="14"/>
  <c r="G572" i="14" s="1"/>
  <c r="G571" i="14" s="1"/>
  <c r="G570" i="14" s="1"/>
  <c r="G569" i="14" s="1"/>
  <c r="I573" i="14"/>
  <c r="I572" i="14" s="1"/>
  <c r="I571" i="14" s="1"/>
  <c r="I570" i="14" s="1"/>
  <c r="I569" i="14" s="1"/>
  <c r="J573" i="14"/>
  <c r="J572" i="14" s="1"/>
  <c r="J571" i="14" s="1"/>
  <c r="J570" i="14" s="1"/>
  <c r="J569" i="14" s="1"/>
  <c r="L573" i="14"/>
  <c r="L572" i="14" s="1"/>
  <c r="L571" i="14" s="1"/>
  <c r="L570" i="14" s="1"/>
  <c r="L569" i="14" s="1"/>
  <c r="M573" i="14"/>
  <c r="M572" i="14" s="1"/>
  <c r="M571" i="14" s="1"/>
  <c r="M570" i="14" s="1"/>
  <c r="M569" i="14" s="1"/>
  <c r="G564" i="14"/>
  <c r="I564" i="14"/>
  <c r="J564" i="14"/>
  <c r="L564" i="14"/>
  <c r="M564" i="14"/>
  <c r="G562" i="14"/>
  <c r="I562" i="14"/>
  <c r="J562" i="14"/>
  <c r="L562" i="14"/>
  <c r="M562" i="14"/>
  <c r="G554" i="14"/>
  <c r="I554" i="14"/>
  <c r="J554" i="14"/>
  <c r="L554" i="14"/>
  <c r="M554" i="14"/>
  <c r="G552" i="14"/>
  <c r="I552" i="14"/>
  <c r="J552" i="14"/>
  <c r="L552" i="14"/>
  <c r="M552" i="14"/>
  <c r="G550" i="14"/>
  <c r="I550" i="14"/>
  <c r="J550" i="14"/>
  <c r="L550" i="14"/>
  <c r="M550" i="14"/>
  <c r="G545" i="14"/>
  <c r="G544" i="14" s="1"/>
  <c r="I545" i="14"/>
  <c r="I544" i="14" s="1"/>
  <c r="J545" i="14"/>
  <c r="J544" i="14" s="1"/>
  <c r="L545" i="14"/>
  <c r="L544" i="14" s="1"/>
  <c r="M545" i="14"/>
  <c r="M544" i="14" s="1"/>
  <c r="G542" i="14"/>
  <c r="I542" i="14"/>
  <c r="J542" i="14"/>
  <c r="L542" i="14"/>
  <c r="M542" i="14"/>
  <c r="G540" i="14"/>
  <c r="I540" i="14"/>
  <c r="J540" i="14"/>
  <c r="L540" i="14"/>
  <c r="M540" i="14"/>
  <c r="G535" i="14"/>
  <c r="G534" i="14" s="1"/>
  <c r="G533" i="14" s="1"/>
  <c r="G532" i="14" s="1"/>
  <c r="I535" i="14"/>
  <c r="I534" i="14" s="1"/>
  <c r="I533" i="14" s="1"/>
  <c r="I532" i="14" s="1"/>
  <c r="J535" i="14"/>
  <c r="J534" i="14" s="1"/>
  <c r="J533" i="14" s="1"/>
  <c r="J532" i="14" s="1"/>
  <c r="L535" i="14"/>
  <c r="L534" i="14" s="1"/>
  <c r="L533" i="14" s="1"/>
  <c r="L532" i="14" s="1"/>
  <c r="M535" i="14"/>
  <c r="M534" i="14" s="1"/>
  <c r="M533" i="14" s="1"/>
  <c r="M532" i="14" s="1"/>
  <c r="G529" i="14"/>
  <c r="I529" i="14"/>
  <c r="J529" i="14"/>
  <c r="L529" i="14"/>
  <c r="M529" i="14"/>
  <c r="G527" i="14"/>
  <c r="I527" i="14"/>
  <c r="J527" i="14"/>
  <c r="L527" i="14"/>
  <c r="M527" i="14"/>
  <c r="G525" i="14"/>
  <c r="I525" i="14"/>
  <c r="J525" i="14"/>
  <c r="L525" i="14"/>
  <c r="M525" i="14"/>
  <c r="G523" i="14"/>
  <c r="I523" i="14"/>
  <c r="J523" i="14"/>
  <c r="L523" i="14"/>
  <c r="M523" i="14"/>
  <c r="G517" i="14"/>
  <c r="G516" i="14" s="1"/>
  <c r="G515" i="14" s="1"/>
  <c r="G514" i="14" s="1"/>
  <c r="G513" i="14" s="1"/>
  <c r="I517" i="14"/>
  <c r="I516" i="14" s="1"/>
  <c r="I515" i="14" s="1"/>
  <c r="I514" i="14" s="1"/>
  <c r="I513" i="14" s="1"/>
  <c r="J517" i="14"/>
  <c r="J516" i="14" s="1"/>
  <c r="J515" i="14" s="1"/>
  <c r="J514" i="14" s="1"/>
  <c r="J513" i="14" s="1"/>
  <c r="L517" i="14"/>
  <c r="L516" i="14" s="1"/>
  <c r="L515" i="14" s="1"/>
  <c r="L514" i="14" s="1"/>
  <c r="L513" i="14" s="1"/>
  <c r="M517" i="14"/>
  <c r="M516" i="14" s="1"/>
  <c r="M515" i="14" s="1"/>
  <c r="M514" i="14" s="1"/>
  <c r="M513" i="14" s="1"/>
  <c r="G511" i="14"/>
  <c r="G510" i="14" s="1"/>
  <c r="G509" i="14" s="1"/>
  <c r="G508" i="14" s="1"/>
  <c r="G507" i="14" s="1"/>
  <c r="I511" i="14"/>
  <c r="I510" i="14" s="1"/>
  <c r="I509" i="14" s="1"/>
  <c r="I508" i="14" s="1"/>
  <c r="I507" i="14" s="1"/>
  <c r="J511" i="14"/>
  <c r="J510" i="14" s="1"/>
  <c r="J509" i="14" s="1"/>
  <c r="J508" i="14" s="1"/>
  <c r="J507" i="14" s="1"/>
  <c r="L511" i="14"/>
  <c r="L510" i="14" s="1"/>
  <c r="L509" i="14" s="1"/>
  <c r="L508" i="14" s="1"/>
  <c r="L507" i="14" s="1"/>
  <c r="M511" i="14"/>
  <c r="M510" i="14" s="1"/>
  <c r="M509" i="14" s="1"/>
  <c r="M508" i="14" s="1"/>
  <c r="M507" i="14" s="1"/>
  <c r="G504" i="14"/>
  <c r="G503" i="14" s="1"/>
  <c r="G502" i="14" s="1"/>
  <c r="G501" i="14" s="1"/>
  <c r="G500" i="14" s="1"/>
  <c r="I504" i="14"/>
  <c r="I503" i="14" s="1"/>
  <c r="I502" i="14" s="1"/>
  <c r="I501" i="14" s="1"/>
  <c r="I500" i="14" s="1"/>
  <c r="J504" i="14"/>
  <c r="J503" i="14" s="1"/>
  <c r="J502" i="14" s="1"/>
  <c r="J501" i="14" s="1"/>
  <c r="J500" i="14" s="1"/>
  <c r="L504" i="14"/>
  <c r="L503" i="14" s="1"/>
  <c r="L502" i="14" s="1"/>
  <c r="L501" i="14" s="1"/>
  <c r="L500" i="14" s="1"/>
  <c r="M504" i="14"/>
  <c r="M503" i="14" s="1"/>
  <c r="M502" i="14" s="1"/>
  <c r="M501" i="14" s="1"/>
  <c r="M500" i="14" s="1"/>
  <c r="G498" i="14"/>
  <c r="I498" i="14"/>
  <c r="J498" i="14"/>
  <c r="L498" i="14"/>
  <c r="M498" i="14"/>
  <c r="G496" i="14"/>
  <c r="I496" i="14"/>
  <c r="J496" i="14"/>
  <c r="L496" i="14"/>
  <c r="M496" i="14"/>
  <c r="G493" i="14"/>
  <c r="I493" i="14"/>
  <c r="J493" i="14"/>
  <c r="L493" i="14"/>
  <c r="M493" i="14"/>
  <c r="G491" i="14"/>
  <c r="I491" i="14"/>
  <c r="J491" i="14"/>
  <c r="L491" i="14"/>
  <c r="M491" i="14"/>
  <c r="G485" i="14"/>
  <c r="G484" i="14" s="1"/>
  <c r="G483" i="14" s="1"/>
  <c r="G482" i="14" s="1"/>
  <c r="I485" i="14"/>
  <c r="I484" i="14" s="1"/>
  <c r="I483" i="14" s="1"/>
  <c r="I482" i="14" s="1"/>
  <c r="J485" i="14"/>
  <c r="J484" i="14" s="1"/>
  <c r="J483" i="14" s="1"/>
  <c r="J482" i="14" s="1"/>
  <c r="L485" i="14"/>
  <c r="L484" i="14" s="1"/>
  <c r="L483" i="14" s="1"/>
  <c r="L482" i="14" s="1"/>
  <c r="M485" i="14"/>
  <c r="M484" i="14" s="1"/>
  <c r="M483" i="14" s="1"/>
  <c r="M482" i="14" s="1"/>
  <c r="G478" i="14"/>
  <c r="G477" i="14" s="1"/>
  <c r="G476" i="14" s="1"/>
  <c r="G475" i="14" s="1"/>
  <c r="G474" i="14" s="1"/>
  <c r="I478" i="14"/>
  <c r="I477" i="14" s="1"/>
  <c r="I476" i="14" s="1"/>
  <c r="I475" i="14" s="1"/>
  <c r="I474" i="14" s="1"/>
  <c r="J478" i="14"/>
  <c r="J477" i="14" s="1"/>
  <c r="J476" i="14" s="1"/>
  <c r="J475" i="14" s="1"/>
  <c r="J474" i="14" s="1"/>
  <c r="L478" i="14"/>
  <c r="L477" i="14" s="1"/>
  <c r="L476" i="14" s="1"/>
  <c r="L475" i="14" s="1"/>
  <c r="L474" i="14" s="1"/>
  <c r="M478" i="14"/>
  <c r="M477" i="14" s="1"/>
  <c r="M476" i="14" s="1"/>
  <c r="M475" i="14" s="1"/>
  <c r="M474" i="14" s="1"/>
  <c r="G472" i="14"/>
  <c r="I472" i="14"/>
  <c r="J472" i="14"/>
  <c r="L472" i="14"/>
  <c r="M472" i="14"/>
  <c r="G470" i="14"/>
  <c r="I470" i="14"/>
  <c r="J470" i="14"/>
  <c r="L470" i="14"/>
  <c r="M470" i="14"/>
  <c r="G468" i="14"/>
  <c r="I468" i="14"/>
  <c r="J468" i="14"/>
  <c r="L468" i="14"/>
  <c r="M468" i="14"/>
  <c r="G463" i="14"/>
  <c r="G462" i="14" s="1"/>
  <c r="G461" i="14" s="1"/>
  <c r="G460" i="14" s="1"/>
  <c r="I463" i="14"/>
  <c r="I462" i="14" s="1"/>
  <c r="I461" i="14" s="1"/>
  <c r="I460" i="14" s="1"/>
  <c r="J463" i="14"/>
  <c r="J462" i="14" s="1"/>
  <c r="J461" i="14" s="1"/>
  <c r="J460" i="14" s="1"/>
  <c r="L463" i="14"/>
  <c r="L462" i="14" s="1"/>
  <c r="L461" i="14" s="1"/>
  <c r="L460" i="14" s="1"/>
  <c r="M463" i="14"/>
  <c r="M462" i="14" s="1"/>
  <c r="M461" i="14" s="1"/>
  <c r="M460" i="14" s="1"/>
  <c r="G457" i="14"/>
  <c r="I457" i="14"/>
  <c r="J457" i="14"/>
  <c r="L457" i="14"/>
  <c r="M457" i="14"/>
  <c r="G455" i="14"/>
  <c r="I455" i="14"/>
  <c r="J455" i="14"/>
  <c r="L455" i="14"/>
  <c r="M455" i="14"/>
  <c r="G449" i="14"/>
  <c r="G448" i="14" s="1"/>
  <c r="G447" i="14" s="1"/>
  <c r="G445" i="14"/>
  <c r="G444" i="14" s="1"/>
  <c r="G443" i="14" s="1"/>
  <c r="L445" i="14"/>
  <c r="L444" i="14" s="1"/>
  <c r="L443" i="14" s="1"/>
  <c r="G438" i="14"/>
  <c r="G437" i="14" s="1"/>
  <c r="G436" i="14" s="1"/>
  <c r="G435" i="14" s="1"/>
  <c r="G434" i="14" s="1"/>
  <c r="G433" i="14" s="1"/>
  <c r="I438" i="14"/>
  <c r="I437" i="14" s="1"/>
  <c r="I436" i="14" s="1"/>
  <c r="I435" i="14" s="1"/>
  <c r="I434" i="14" s="1"/>
  <c r="I433" i="14" s="1"/>
  <c r="J438" i="14"/>
  <c r="J437" i="14" s="1"/>
  <c r="J436" i="14" s="1"/>
  <c r="J435" i="14" s="1"/>
  <c r="J434" i="14" s="1"/>
  <c r="J433" i="14" s="1"/>
  <c r="L438" i="14"/>
  <c r="L437" i="14" s="1"/>
  <c r="L436" i="14" s="1"/>
  <c r="L435" i="14" s="1"/>
  <c r="L434" i="14" s="1"/>
  <c r="L433" i="14" s="1"/>
  <c r="M438" i="14"/>
  <c r="M437" i="14" s="1"/>
  <c r="M436" i="14" s="1"/>
  <c r="M435" i="14" s="1"/>
  <c r="M434" i="14" s="1"/>
  <c r="M433" i="14" s="1"/>
  <c r="G431" i="14"/>
  <c r="G430" i="14" s="1"/>
  <c r="G429" i="14" s="1"/>
  <c r="G428" i="14" s="1"/>
  <c r="I431" i="14"/>
  <c r="I430" i="14" s="1"/>
  <c r="I429" i="14" s="1"/>
  <c r="I428" i="14" s="1"/>
  <c r="J431" i="14"/>
  <c r="J430" i="14" s="1"/>
  <c r="J429" i="14" s="1"/>
  <c r="J428" i="14" s="1"/>
  <c r="L431" i="14"/>
  <c r="L430" i="14" s="1"/>
  <c r="L429" i="14" s="1"/>
  <c r="L428" i="14" s="1"/>
  <c r="M431" i="14"/>
  <c r="M430" i="14" s="1"/>
  <c r="M429" i="14" s="1"/>
  <c r="M428" i="14" s="1"/>
  <c r="G426" i="14"/>
  <c r="G425" i="14" s="1"/>
  <c r="I426" i="14"/>
  <c r="I425" i="14" s="1"/>
  <c r="J426" i="14"/>
  <c r="J425" i="14" s="1"/>
  <c r="L426" i="14"/>
  <c r="L425" i="14" s="1"/>
  <c r="M426" i="14"/>
  <c r="M425" i="14" s="1"/>
  <c r="G423" i="14"/>
  <c r="G422" i="14" s="1"/>
  <c r="I423" i="14"/>
  <c r="I422" i="14" s="1"/>
  <c r="J423" i="14"/>
  <c r="J422" i="14" s="1"/>
  <c r="L423" i="14"/>
  <c r="L422" i="14" s="1"/>
  <c r="M423" i="14"/>
  <c r="M422" i="14" s="1"/>
  <c r="G418" i="14"/>
  <c r="G417" i="14" s="1"/>
  <c r="G416" i="14" s="1"/>
  <c r="G415" i="14" s="1"/>
  <c r="I418" i="14"/>
  <c r="I417" i="14" s="1"/>
  <c r="I416" i="14" s="1"/>
  <c r="I415" i="14" s="1"/>
  <c r="J418" i="14"/>
  <c r="J417" i="14" s="1"/>
  <c r="J416" i="14" s="1"/>
  <c r="J415" i="14" s="1"/>
  <c r="L418" i="14"/>
  <c r="L417" i="14" s="1"/>
  <c r="L416" i="14" s="1"/>
  <c r="L415" i="14" s="1"/>
  <c r="M418" i="14"/>
  <c r="M417" i="14" s="1"/>
  <c r="M416" i="14" s="1"/>
  <c r="M415" i="14" s="1"/>
  <c r="G412" i="14"/>
  <c r="I412" i="14"/>
  <c r="J412" i="14"/>
  <c r="L412" i="14"/>
  <c r="M412" i="14"/>
  <c r="G410" i="14"/>
  <c r="I410" i="14"/>
  <c r="J410" i="14"/>
  <c r="L410" i="14"/>
  <c r="M410" i="14"/>
  <c r="G407" i="14"/>
  <c r="I407" i="14"/>
  <c r="J407" i="14"/>
  <c r="L407" i="14"/>
  <c r="M407" i="14"/>
  <c r="G405" i="14"/>
  <c r="I405" i="14"/>
  <c r="J405" i="14"/>
  <c r="L405" i="14"/>
  <c r="M405" i="14"/>
  <c r="G403" i="14"/>
  <c r="I403" i="14"/>
  <c r="J403" i="14"/>
  <c r="L403" i="14"/>
  <c r="M403" i="14"/>
  <c r="G401" i="14"/>
  <c r="I401" i="14"/>
  <c r="J401" i="14"/>
  <c r="L401" i="14"/>
  <c r="M401" i="14"/>
  <c r="G399" i="14"/>
  <c r="I399" i="14"/>
  <c r="J399" i="14"/>
  <c r="L399" i="14"/>
  <c r="M399" i="14"/>
  <c r="G397" i="14"/>
  <c r="I397" i="14"/>
  <c r="J397" i="14"/>
  <c r="L397" i="14"/>
  <c r="M397" i="14"/>
  <c r="G395" i="14"/>
  <c r="I395" i="14"/>
  <c r="J395" i="14"/>
  <c r="L395" i="14"/>
  <c r="M395" i="14"/>
  <c r="G393" i="14"/>
  <c r="I393" i="14"/>
  <c r="J393" i="14"/>
  <c r="L393" i="14"/>
  <c r="M393" i="14"/>
  <c r="G391" i="14"/>
  <c r="I391" i="14"/>
  <c r="J391" i="14"/>
  <c r="L391" i="14"/>
  <c r="M391" i="14"/>
  <c r="G389" i="14"/>
  <c r="I389" i="14"/>
  <c r="J389" i="14"/>
  <c r="L389" i="14"/>
  <c r="M389" i="14"/>
  <c r="G387" i="14"/>
  <c r="I387" i="14"/>
  <c r="J387" i="14"/>
  <c r="L387" i="14"/>
  <c r="M387" i="14"/>
  <c r="G385" i="14"/>
  <c r="I385" i="14"/>
  <c r="J385" i="14"/>
  <c r="L385" i="14"/>
  <c r="M385" i="14"/>
  <c r="G379" i="14"/>
  <c r="G378" i="14" s="1"/>
  <c r="I379" i="14"/>
  <c r="I378" i="14" s="1"/>
  <c r="J379" i="14"/>
  <c r="J378" i="14" s="1"/>
  <c r="L379" i="14"/>
  <c r="L378" i="14" s="1"/>
  <c r="M379" i="14"/>
  <c r="M378" i="14" s="1"/>
  <c r="G376" i="14"/>
  <c r="I376" i="14"/>
  <c r="J376" i="14"/>
  <c r="L376" i="14"/>
  <c r="M376" i="14"/>
  <c r="G374" i="14"/>
  <c r="I374" i="14"/>
  <c r="J374" i="14"/>
  <c r="L374" i="14"/>
  <c r="M374" i="14"/>
  <c r="F374" i="14"/>
  <c r="G372" i="14"/>
  <c r="I372" i="14"/>
  <c r="J372" i="14"/>
  <c r="L372" i="14"/>
  <c r="M372" i="14"/>
  <c r="G370" i="14"/>
  <c r="J370" i="14"/>
  <c r="M370" i="14"/>
  <c r="G367" i="14"/>
  <c r="G366" i="14" s="1"/>
  <c r="I367" i="14"/>
  <c r="I366" i="14" s="1"/>
  <c r="J367" i="14"/>
  <c r="J366" i="14" s="1"/>
  <c r="L367" i="14"/>
  <c r="L366" i="14" s="1"/>
  <c r="M367" i="14"/>
  <c r="M366" i="14" s="1"/>
  <c r="G359" i="14"/>
  <c r="I359" i="14"/>
  <c r="L359" i="14"/>
  <c r="M359" i="14"/>
  <c r="G357" i="14"/>
  <c r="I357" i="14"/>
  <c r="L357" i="14"/>
  <c r="M357" i="14"/>
  <c r="I353" i="14"/>
  <c r="L353" i="14"/>
  <c r="G351" i="14"/>
  <c r="I351" i="14"/>
  <c r="J351" i="14"/>
  <c r="L351" i="14"/>
  <c r="M351" i="14"/>
  <c r="G349" i="14"/>
  <c r="G347" i="14"/>
  <c r="I347" i="14"/>
  <c r="J347" i="14"/>
  <c r="L347" i="14"/>
  <c r="M347" i="14"/>
  <c r="G342" i="14"/>
  <c r="G341" i="14" s="1"/>
  <c r="G340" i="14" s="1"/>
  <c r="G339" i="14" s="1"/>
  <c r="I342" i="14"/>
  <c r="I341" i="14" s="1"/>
  <c r="I340" i="14" s="1"/>
  <c r="I339" i="14" s="1"/>
  <c r="J342" i="14"/>
  <c r="J341" i="14" s="1"/>
  <c r="J340" i="14" s="1"/>
  <c r="J339" i="14" s="1"/>
  <c r="L342" i="14"/>
  <c r="L341" i="14" s="1"/>
  <c r="L340" i="14" s="1"/>
  <c r="L339" i="14" s="1"/>
  <c r="M342" i="14"/>
  <c r="M341" i="14" s="1"/>
  <c r="M340" i="14" s="1"/>
  <c r="M339" i="14" s="1"/>
  <c r="G336" i="14"/>
  <c r="I336" i="14"/>
  <c r="J336" i="14"/>
  <c r="L336" i="14"/>
  <c r="M336" i="14"/>
  <c r="G334" i="14"/>
  <c r="I334" i="14"/>
  <c r="J334" i="14"/>
  <c r="L334" i="14"/>
  <c r="M334" i="14"/>
  <c r="G328" i="14"/>
  <c r="I328" i="14"/>
  <c r="J328" i="14"/>
  <c r="L328" i="14"/>
  <c r="M328" i="14"/>
  <c r="G325" i="14"/>
  <c r="J325" i="14"/>
  <c r="M325" i="14"/>
  <c r="G321" i="14"/>
  <c r="G320" i="14" s="1"/>
  <c r="J321" i="14"/>
  <c r="J320" i="14" s="1"/>
  <c r="M321" i="14"/>
  <c r="M320" i="14" s="1"/>
  <c r="G314" i="14"/>
  <c r="G313" i="14" s="1"/>
  <c r="I314" i="14"/>
  <c r="I313" i="14" s="1"/>
  <c r="J314" i="14"/>
  <c r="J313" i="14" s="1"/>
  <c r="L314" i="14"/>
  <c r="L313" i="14" s="1"/>
  <c r="M314" i="14"/>
  <c r="M313" i="14" s="1"/>
  <c r="G311" i="14"/>
  <c r="I311" i="14"/>
  <c r="J311" i="14"/>
  <c r="L311" i="14"/>
  <c r="M311" i="14"/>
  <c r="G308" i="14"/>
  <c r="I308" i="14"/>
  <c r="J308" i="14"/>
  <c r="L308" i="14"/>
  <c r="M308" i="14"/>
  <c r="G305" i="14"/>
  <c r="I305" i="14"/>
  <c r="J305" i="14"/>
  <c r="L305" i="14"/>
  <c r="M305" i="14"/>
  <c r="G301" i="14"/>
  <c r="I301" i="14"/>
  <c r="J301" i="14"/>
  <c r="L301" i="14"/>
  <c r="M301" i="14"/>
  <c r="G299" i="14"/>
  <c r="I299" i="14"/>
  <c r="J299" i="14"/>
  <c r="L299" i="14"/>
  <c r="M299" i="14"/>
  <c r="G295" i="14"/>
  <c r="I295" i="14"/>
  <c r="J295" i="14"/>
  <c r="L295" i="14"/>
  <c r="M295" i="14"/>
  <c r="G293" i="14"/>
  <c r="I293" i="14"/>
  <c r="J293" i="14"/>
  <c r="L293" i="14"/>
  <c r="M293" i="14"/>
  <c r="G291" i="14"/>
  <c r="I291" i="14"/>
  <c r="J291" i="14"/>
  <c r="L291" i="14"/>
  <c r="M291" i="14"/>
  <c r="G284" i="14"/>
  <c r="G283" i="14" s="1"/>
  <c r="G282" i="14" s="1"/>
  <c r="G281" i="14" s="1"/>
  <c r="I284" i="14"/>
  <c r="I283" i="14" s="1"/>
  <c r="I282" i="14" s="1"/>
  <c r="I281" i="14" s="1"/>
  <c r="J284" i="14"/>
  <c r="J283" i="14" s="1"/>
  <c r="J282" i="14" s="1"/>
  <c r="J281" i="14" s="1"/>
  <c r="L284" i="14"/>
  <c r="L283" i="14" s="1"/>
  <c r="L282" i="14" s="1"/>
  <c r="L281" i="14" s="1"/>
  <c r="M284" i="14"/>
  <c r="M283" i="14" s="1"/>
  <c r="M282" i="14" s="1"/>
  <c r="M281" i="14" s="1"/>
  <c r="G279" i="14"/>
  <c r="G278" i="14" s="1"/>
  <c r="G277" i="14" s="1"/>
  <c r="G276" i="14" s="1"/>
  <c r="I279" i="14"/>
  <c r="I278" i="14" s="1"/>
  <c r="I277" i="14" s="1"/>
  <c r="I276" i="14" s="1"/>
  <c r="J279" i="14"/>
  <c r="J278" i="14" s="1"/>
  <c r="J277" i="14" s="1"/>
  <c r="J276" i="14" s="1"/>
  <c r="L279" i="14"/>
  <c r="L278" i="14" s="1"/>
  <c r="L277" i="14" s="1"/>
  <c r="L276" i="14" s="1"/>
  <c r="M279" i="14"/>
  <c r="M278" i="14" s="1"/>
  <c r="M277" i="14" s="1"/>
  <c r="M276" i="14" s="1"/>
  <c r="G273" i="14"/>
  <c r="I273" i="14"/>
  <c r="J273" i="14"/>
  <c r="L273" i="14"/>
  <c r="M273" i="14"/>
  <c r="G271" i="14"/>
  <c r="I271" i="14"/>
  <c r="J271" i="14"/>
  <c r="L271" i="14"/>
  <c r="M271" i="14"/>
  <c r="G265" i="14"/>
  <c r="G264" i="14" s="1"/>
  <c r="J265" i="14"/>
  <c r="J264" i="14" s="1"/>
  <c r="M265" i="14"/>
  <c r="M264" i="14" s="1"/>
  <c r="G262" i="14"/>
  <c r="G261" i="14" s="1"/>
  <c r="I262" i="14"/>
  <c r="I261" i="14" s="1"/>
  <c r="J262" i="14"/>
  <c r="J261" i="14" s="1"/>
  <c r="L262" i="14"/>
  <c r="L261" i="14" s="1"/>
  <c r="M262" i="14"/>
  <c r="M261" i="14" s="1"/>
  <c r="G259" i="14"/>
  <c r="G258" i="14" s="1"/>
  <c r="I259" i="14"/>
  <c r="I258" i="14" s="1"/>
  <c r="J259" i="14"/>
  <c r="J258" i="14" s="1"/>
  <c r="M259" i="14"/>
  <c r="M258" i="14" s="1"/>
  <c r="I251" i="14"/>
  <c r="J251" i="14"/>
  <c r="L251" i="14"/>
  <c r="I233" i="14"/>
  <c r="L233" i="14"/>
  <c r="I231" i="14"/>
  <c r="L231" i="14"/>
  <c r="I225" i="14"/>
  <c r="I224" i="14" s="1"/>
  <c r="I223" i="14" s="1"/>
  <c r="I222" i="14" s="1"/>
  <c r="L225" i="14"/>
  <c r="L224" i="14" s="1"/>
  <c r="L223" i="14" s="1"/>
  <c r="L222" i="14" s="1"/>
  <c r="I220" i="14"/>
  <c r="I219" i="14" s="1"/>
  <c r="L220" i="14"/>
  <c r="L219" i="14" s="1"/>
  <c r="I217" i="14"/>
  <c r="I216" i="14" s="1"/>
  <c r="L217" i="14"/>
  <c r="L216" i="14" s="1"/>
  <c r="I212" i="14"/>
  <c r="L212" i="14"/>
  <c r="I210" i="14"/>
  <c r="L210" i="14"/>
  <c r="I203" i="14"/>
  <c r="L203" i="14"/>
  <c r="I201" i="14"/>
  <c r="L201" i="14"/>
  <c r="I198" i="14"/>
  <c r="L198" i="14"/>
  <c r="M195" i="14"/>
  <c r="M194" i="14" s="1"/>
  <c r="G189" i="14"/>
  <c r="I189" i="14"/>
  <c r="J189" i="14"/>
  <c r="L189" i="14"/>
  <c r="M189" i="14"/>
  <c r="G187" i="14"/>
  <c r="I187" i="14"/>
  <c r="J187" i="14"/>
  <c r="L187" i="14"/>
  <c r="M187" i="14"/>
  <c r="G181" i="14"/>
  <c r="I181" i="14"/>
  <c r="J181" i="14"/>
  <c r="L181" i="14"/>
  <c r="M181" i="14"/>
  <c r="G178" i="14"/>
  <c r="I178" i="14"/>
  <c r="J178" i="14"/>
  <c r="L178" i="14"/>
  <c r="M178" i="14"/>
  <c r="G173" i="14"/>
  <c r="G172" i="14" s="1"/>
  <c r="J173" i="14"/>
  <c r="J172" i="14" s="1"/>
  <c r="M173" i="14"/>
  <c r="M172" i="14" s="1"/>
  <c r="G167" i="14"/>
  <c r="G166" i="14" s="1"/>
  <c r="I167" i="14"/>
  <c r="I166" i="14" s="1"/>
  <c r="J167" i="14"/>
  <c r="J166" i="14" s="1"/>
  <c r="L167" i="14"/>
  <c r="L166" i="14" s="1"/>
  <c r="M167" i="14"/>
  <c r="M166" i="14" s="1"/>
  <c r="G162" i="14"/>
  <c r="G161" i="14" s="1"/>
  <c r="J162" i="14"/>
  <c r="J161" i="14" s="1"/>
  <c r="M162" i="14"/>
  <c r="M161" i="14" s="1"/>
  <c r="G153" i="14"/>
  <c r="I153" i="14"/>
  <c r="G151" i="14"/>
  <c r="I151" i="14"/>
  <c r="L151" i="14"/>
  <c r="G148" i="14"/>
  <c r="I148" i="14"/>
  <c r="L148" i="14"/>
  <c r="G146" i="14"/>
  <c r="I146" i="14"/>
  <c r="L146" i="14"/>
  <c r="G144" i="14"/>
  <c r="I144" i="14"/>
  <c r="L144" i="14"/>
  <c r="G141" i="14"/>
  <c r="I141" i="14"/>
  <c r="L141" i="14"/>
  <c r="G139" i="14"/>
  <c r="I139" i="14"/>
  <c r="L139" i="14"/>
  <c r="G137" i="14"/>
  <c r="I137" i="14"/>
  <c r="L137" i="14"/>
  <c r="G134" i="14"/>
  <c r="I134" i="14"/>
  <c r="L134" i="14"/>
  <c r="G132" i="14"/>
  <c r="I132" i="14"/>
  <c r="L132" i="14"/>
  <c r="G130" i="14"/>
  <c r="I130" i="14"/>
  <c r="L130" i="14"/>
  <c r="G127" i="14"/>
  <c r="G126" i="14" s="1"/>
  <c r="I127" i="14"/>
  <c r="I126" i="14" s="1"/>
  <c r="L127" i="14"/>
  <c r="L126" i="14" s="1"/>
  <c r="G122" i="14"/>
  <c r="G121" i="14" s="1"/>
  <c r="I122" i="14"/>
  <c r="I121" i="14" s="1"/>
  <c r="L122" i="14"/>
  <c r="L121" i="14" s="1"/>
  <c r="G118" i="14"/>
  <c r="L116" i="14"/>
  <c r="G114" i="14"/>
  <c r="G109" i="14"/>
  <c r="I109" i="14"/>
  <c r="L109" i="14"/>
  <c r="G107" i="14"/>
  <c r="I107" i="14"/>
  <c r="L107" i="14"/>
  <c r="G101" i="14"/>
  <c r="G100" i="14" s="1"/>
  <c r="G99" i="14" s="1"/>
  <c r="I101" i="14"/>
  <c r="I100" i="14" s="1"/>
  <c r="I99" i="14" s="1"/>
  <c r="L101" i="14"/>
  <c r="L100" i="14" s="1"/>
  <c r="L99" i="14" s="1"/>
  <c r="G97" i="14"/>
  <c r="G96" i="14" s="1"/>
  <c r="G95" i="14" s="1"/>
  <c r="I97" i="14"/>
  <c r="I96" i="14" s="1"/>
  <c r="I95" i="14" s="1"/>
  <c r="L97" i="14"/>
  <c r="L96" i="14" s="1"/>
  <c r="L95" i="14" s="1"/>
  <c r="G93" i="14"/>
  <c r="G92" i="14" s="1"/>
  <c r="G91" i="14" s="1"/>
  <c r="G90" i="14" s="1"/>
  <c r="G89" i="14" s="1"/>
  <c r="I93" i="14"/>
  <c r="I92" i="14" s="1"/>
  <c r="I91" i="14" s="1"/>
  <c r="I90" i="14" s="1"/>
  <c r="I89" i="14" s="1"/>
  <c r="L93" i="14"/>
  <c r="L92" i="14" s="1"/>
  <c r="L91" i="14" s="1"/>
  <c r="L90" i="14" s="1"/>
  <c r="L89" i="14" s="1"/>
  <c r="G87" i="14"/>
  <c r="I87" i="14"/>
  <c r="L87" i="14"/>
  <c r="G85" i="14"/>
  <c r="I85" i="14"/>
  <c r="L85" i="14"/>
  <c r="G82" i="14"/>
  <c r="I82" i="14"/>
  <c r="L82" i="14"/>
  <c r="G79" i="14"/>
  <c r="I79" i="14"/>
  <c r="L79" i="14"/>
  <c r="G77" i="14"/>
  <c r="I77" i="14"/>
  <c r="L77" i="14"/>
  <c r="G75" i="14"/>
  <c r="G70" i="14"/>
  <c r="G65" i="14"/>
  <c r="G64" i="14" s="1"/>
  <c r="G63" i="14" s="1"/>
  <c r="G62" i="14" s="1"/>
  <c r="I65" i="14"/>
  <c r="I64" i="14" s="1"/>
  <c r="I63" i="14" s="1"/>
  <c r="I62" i="14" s="1"/>
  <c r="L65" i="14"/>
  <c r="L64" i="14" s="1"/>
  <c r="L63" i="14" s="1"/>
  <c r="L62" i="14" s="1"/>
  <c r="G59" i="14"/>
  <c r="G58" i="14" s="1"/>
  <c r="G57" i="14" s="1"/>
  <c r="I59" i="14"/>
  <c r="I58" i="14" s="1"/>
  <c r="I57" i="14" s="1"/>
  <c r="L59" i="14"/>
  <c r="L58" i="14" s="1"/>
  <c r="L57" i="14" s="1"/>
  <c r="G52" i="14"/>
  <c r="G51" i="14" s="1"/>
  <c r="G50" i="14" s="1"/>
  <c r="G49" i="14" s="1"/>
  <c r="I52" i="14"/>
  <c r="I51" i="14" s="1"/>
  <c r="I50" i="14" s="1"/>
  <c r="I49" i="14" s="1"/>
  <c r="J52" i="14"/>
  <c r="J51" i="14" s="1"/>
  <c r="J50" i="14" s="1"/>
  <c r="J49" i="14" s="1"/>
  <c r="L52" i="14"/>
  <c r="L51" i="14" s="1"/>
  <c r="L50" i="14" s="1"/>
  <c r="L49" i="14" s="1"/>
  <c r="M52" i="14"/>
  <c r="M51" i="14" s="1"/>
  <c r="M50" i="14" s="1"/>
  <c r="M49" i="14" s="1"/>
  <c r="G47" i="14"/>
  <c r="G46" i="14" s="1"/>
  <c r="G45" i="14" s="1"/>
  <c r="I47" i="14"/>
  <c r="I46" i="14" s="1"/>
  <c r="I45" i="14" s="1"/>
  <c r="J47" i="14"/>
  <c r="J46" i="14" s="1"/>
  <c r="J45" i="14" s="1"/>
  <c r="L47" i="14"/>
  <c r="L46" i="14" s="1"/>
  <c r="L45" i="14" s="1"/>
  <c r="M47" i="14"/>
  <c r="M46" i="14" s="1"/>
  <c r="M45" i="14" s="1"/>
  <c r="G43" i="14"/>
  <c r="I43" i="14"/>
  <c r="J43" i="14"/>
  <c r="L43" i="14"/>
  <c r="M43" i="14"/>
  <c r="G41" i="14"/>
  <c r="I41" i="14"/>
  <c r="J41" i="14"/>
  <c r="L41" i="14"/>
  <c r="M41" i="14"/>
  <c r="G38" i="14"/>
  <c r="I38" i="14"/>
  <c r="J38" i="14"/>
  <c r="L38" i="14"/>
  <c r="M38" i="14"/>
  <c r="G31" i="14"/>
  <c r="G30" i="14" s="1"/>
  <c r="G29" i="14" s="1"/>
  <c r="G28" i="14" s="1"/>
  <c r="I31" i="14"/>
  <c r="I30" i="14" s="1"/>
  <c r="I29" i="14" s="1"/>
  <c r="I28" i="14" s="1"/>
  <c r="J31" i="14"/>
  <c r="J30" i="14" s="1"/>
  <c r="J29" i="14" s="1"/>
  <c r="J28" i="14" s="1"/>
  <c r="L31" i="14"/>
  <c r="L30" i="14" s="1"/>
  <c r="L29" i="14" s="1"/>
  <c r="L28" i="14" s="1"/>
  <c r="M31" i="14"/>
  <c r="M30" i="14" s="1"/>
  <c r="M29" i="14" s="1"/>
  <c r="M28" i="14" s="1"/>
  <c r="G26" i="14"/>
  <c r="G25" i="14" s="1"/>
  <c r="G24" i="14" s="1"/>
  <c r="I26" i="14"/>
  <c r="I25" i="14" s="1"/>
  <c r="I24" i="14" s="1"/>
  <c r="J26" i="14"/>
  <c r="J25" i="14" s="1"/>
  <c r="J24" i="14" s="1"/>
  <c r="L26" i="14"/>
  <c r="L25" i="14" s="1"/>
  <c r="L24" i="14" s="1"/>
  <c r="M26" i="14"/>
  <c r="M25" i="14" s="1"/>
  <c r="M24" i="14" s="1"/>
  <c r="G22" i="14"/>
  <c r="I22" i="14"/>
  <c r="J22" i="14"/>
  <c r="L22" i="14"/>
  <c r="M22" i="14"/>
  <c r="G19" i="14"/>
  <c r="I19" i="14"/>
  <c r="J19" i="14"/>
  <c r="L19" i="14"/>
  <c r="M19" i="14"/>
  <c r="G17" i="14"/>
  <c r="I17" i="14"/>
  <c r="J17" i="14"/>
  <c r="L17" i="14"/>
  <c r="M17" i="14"/>
  <c r="I356" i="14" l="1"/>
  <c r="I355" i="14" s="1"/>
  <c r="K1030" i="14"/>
  <c r="K1029" i="14" s="1"/>
  <c r="K1044" i="14"/>
  <c r="N356" i="14"/>
  <c r="N355" i="14" s="1"/>
  <c r="G356" i="14"/>
  <c r="G355" i="14" s="1"/>
  <c r="H356" i="14"/>
  <c r="H355" i="14" s="1"/>
  <c r="K356" i="14"/>
  <c r="K355" i="14" s="1"/>
  <c r="L356" i="14"/>
  <c r="L355" i="14" s="1"/>
  <c r="K649" i="14"/>
  <c r="I649" i="14"/>
  <c r="H580" i="14"/>
  <c r="H579" i="14" s="1"/>
  <c r="H578" i="14" s="1"/>
  <c r="H577" i="14" s="1"/>
  <c r="H576" i="14" s="1"/>
  <c r="K819" i="14"/>
  <c r="K818" i="14" s="1"/>
  <c r="G649" i="14"/>
  <c r="L819" i="14"/>
  <c r="L818" i="14" s="1"/>
  <c r="H819" i="14"/>
  <c r="H818" i="14" s="1"/>
  <c r="N819" i="14"/>
  <c r="N818" i="14" s="1"/>
  <c r="I819" i="14"/>
  <c r="I818" i="14" s="1"/>
  <c r="G819" i="14"/>
  <c r="G818" i="14" s="1"/>
  <c r="L649" i="14"/>
  <c r="H649" i="14"/>
  <c r="N649" i="14"/>
  <c r="N766" i="14"/>
  <c r="N79" i="14"/>
  <c r="H79" i="14"/>
  <c r="G113" i="14"/>
  <c r="G112" i="14" s="1"/>
  <c r="G111" i="14" s="1"/>
  <c r="N748" i="14"/>
  <c r="H178" i="14"/>
  <c r="H177" i="14" s="1"/>
  <c r="H82" i="14"/>
  <c r="H308" i="14"/>
  <c r="K38" i="14"/>
  <c r="K37" i="14" s="1"/>
  <c r="K36" i="14" s="1"/>
  <c r="K35" i="14" s="1"/>
  <c r="K34" i="14" s="1"/>
  <c r="N38" i="14"/>
  <c r="N37" i="14" s="1"/>
  <c r="N36" i="14" s="1"/>
  <c r="N35" i="14" s="1"/>
  <c r="N34" i="14" s="1"/>
  <c r="N82" i="14"/>
  <c r="N308" i="14"/>
  <c r="N893" i="14"/>
  <c r="N892" i="14" s="1"/>
  <c r="K735" i="14"/>
  <c r="K748" i="14"/>
  <c r="N769" i="14"/>
  <c r="I899" i="14"/>
  <c r="H305" i="14"/>
  <c r="H409" i="14"/>
  <c r="K79" i="14"/>
  <c r="K305" i="14"/>
  <c r="N305" i="14"/>
  <c r="K251" i="14"/>
  <c r="K250" i="14" s="1"/>
  <c r="K249" i="14" s="1"/>
  <c r="N230" i="14"/>
  <c r="N229" i="14" s="1"/>
  <c r="N228" i="14" s="1"/>
  <c r="N227" i="14" s="1"/>
  <c r="J656" i="14"/>
  <c r="H806" i="14"/>
  <c r="H805" i="14" s="1"/>
  <c r="H804" i="14" s="1"/>
  <c r="H803" i="14" s="1"/>
  <c r="H802" i="14" s="1"/>
  <c r="H801" i="14" s="1"/>
  <c r="N993" i="14"/>
  <c r="N992" i="14" s="1"/>
  <c r="N991" i="14" s="1"/>
  <c r="N990" i="14" s="1"/>
  <c r="N989" i="14" s="1"/>
  <c r="H19" i="14"/>
  <c r="H16" i="14" s="1"/>
  <c r="H15" i="14" s="1"/>
  <c r="H14" i="14" s="1"/>
  <c r="H13" i="14" s="1"/>
  <c r="H314" i="14"/>
  <c r="H313" i="14" s="1"/>
  <c r="H539" i="14"/>
  <c r="H538" i="14" s="1"/>
  <c r="H537" i="14" s="1"/>
  <c r="H573" i="14"/>
  <c r="H572" i="14" s="1"/>
  <c r="H571" i="14" s="1"/>
  <c r="H570" i="14" s="1"/>
  <c r="H569" i="14" s="1"/>
  <c r="H780" i="14"/>
  <c r="H899" i="14"/>
  <c r="H971" i="14"/>
  <c r="H968" i="14" s="1"/>
  <c r="H964" i="14" s="1"/>
  <c r="H959" i="14" s="1"/>
  <c r="H1003" i="14"/>
  <c r="H1002" i="14" s="1"/>
  <c r="H1001" i="14" s="1"/>
  <c r="H1000" i="14" s="1"/>
  <c r="H999" i="14" s="1"/>
  <c r="K19" i="14"/>
  <c r="K16" i="14" s="1"/>
  <c r="K15" i="14" s="1"/>
  <c r="K14" i="14" s="1"/>
  <c r="K13" i="14" s="1"/>
  <c r="K314" i="14"/>
  <c r="K313" i="14" s="1"/>
  <c r="K573" i="14"/>
  <c r="K572" i="14" s="1"/>
  <c r="K571" i="14" s="1"/>
  <c r="K570" i="14" s="1"/>
  <c r="K569" i="14" s="1"/>
  <c r="K971" i="14"/>
  <c r="K968" i="14" s="1"/>
  <c r="K964" i="14" s="1"/>
  <c r="K959" i="14" s="1"/>
  <c r="K1003" i="14"/>
  <c r="K1002" i="14" s="1"/>
  <c r="K1001" i="14" s="1"/>
  <c r="K1000" i="14" s="1"/>
  <c r="K999" i="14" s="1"/>
  <c r="N19" i="14"/>
  <c r="N16" i="14" s="1"/>
  <c r="N15" i="14" s="1"/>
  <c r="N14" i="14" s="1"/>
  <c r="N13" i="14" s="1"/>
  <c r="N178" i="14"/>
  <c r="N177" i="14" s="1"/>
  <c r="N314" i="14"/>
  <c r="N313" i="14" s="1"/>
  <c r="N573" i="14"/>
  <c r="N572" i="14" s="1"/>
  <c r="N571" i="14" s="1"/>
  <c r="N570" i="14" s="1"/>
  <c r="N569" i="14" s="1"/>
  <c r="N1003" i="14"/>
  <c r="N1002" i="14" s="1"/>
  <c r="N1001" i="14" s="1"/>
  <c r="N1000" i="14" s="1"/>
  <c r="N999" i="14" s="1"/>
  <c r="I882" i="14"/>
  <c r="K766" i="14"/>
  <c r="G978" i="14"/>
  <c r="G977" i="14" s="1"/>
  <c r="G976" i="14" s="1"/>
  <c r="G975" i="14" s="1"/>
  <c r="G882" i="14"/>
  <c r="J892" i="14"/>
  <c r="G899" i="14"/>
  <c r="J1002" i="14"/>
  <c r="J1001" i="14" s="1"/>
  <c r="J1000" i="14" s="1"/>
  <c r="J999" i="14" s="1"/>
  <c r="H38" i="14"/>
  <c r="H37" i="14" s="1"/>
  <c r="H36" i="14" s="1"/>
  <c r="H35" i="14" s="1"/>
  <c r="H34" i="14" s="1"/>
  <c r="K82" i="14"/>
  <c r="K308" i="14"/>
  <c r="H993" i="14"/>
  <c r="H992" i="14" s="1"/>
  <c r="H991" i="14" s="1"/>
  <c r="H990" i="14" s="1"/>
  <c r="H989" i="14" s="1"/>
  <c r="K134" i="14"/>
  <c r="K129" i="14" s="1"/>
  <c r="K198" i="14"/>
  <c r="K197" i="14" s="1"/>
  <c r="K604" i="14"/>
  <c r="K603" i="14" s="1"/>
  <c r="K602" i="14" s="1"/>
  <c r="K601" i="14" s="1"/>
  <c r="K600" i="14" s="1"/>
  <c r="N134" i="14"/>
  <c r="N129" i="14" s="1"/>
  <c r="N198" i="14"/>
  <c r="N197" i="14" s="1"/>
  <c r="N877" i="14"/>
  <c r="N866" i="14" s="1"/>
  <c r="G686" i="14"/>
  <c r="G911" i="14"/>
  <c r="K680" i="14"/>
  <c r="K679" i="14" s="1"/>
  <c r="N1023" i="14"/>
  <c r="N1022" i="14" s="1"/>
  <c r="N1021" i="14" s="1"/>
  <c r="N1020" i="14" s="1"/>
  <c r="G610" i="14"/>
  <c r="G609" i="14" s="1"/>
  <c r="G608" i="14" s="1"/>
  <c r="G607" i="14" s="1"/>
  <c r="G599" i="14" s="1"/>
  <c r="G598" i="14" s="1"/>
  <c r="G324" i="14"/>
  <c r="G319" i="14" s="1"/>
  <c r="G318" i="14" s="1"/>
  <c r="I1002" i="14"/>
  <c r="I1001" i="14" s="1"/>
  <c r="I1000" i="14" s="1"/>
  <c r="I999" i="14" s="1"/>
  <c r="I1012" i="14"/>
  <c r="I1011" i="14" s="1"/>
  <c r="I1010" i="14" s="1"/>
  <c r="H143" i="14"/>
  <c r="G270" i="14"/>
  <c r="G269" i="14" s="1"/>
  <c r="G268" i="14" s="1"/>
  <c r="G267" i="14" s="1"/>
  <c r="J765" i="14"/>
  <c r="J761" i="14" s="1"/>
  <c r="J760" i="14" s="1"/>
  <c r="I892" i="14"/>
  <c r="H106" i="14"/>
  <c r="H105" i="14" s="1"/>
  <c r="H104" i="14" s="1"/>
  <c r="H740" i="14"/>
  <c r="H893" i="14"/>
  <c r="H892" i="14" s="1"/>
  <c r="K769" i="14"/>
  <c r="K806" i="14"/>
  <c r="K805" i="14" s="1"/>
  <c r="K804" i="14" s="1"/>
  <c r="K803" i="14" s="1"/>
  <c r="K802" i="14" s="1"/>
  <c r="K801" i="14" s="1"/>
  <c r="K1013" i="14"/>
  <c r="N740" i="14"/>
  <c r="N806" i="14"/>
  <c r="N805" i="14" s="1"/>
  <c r="N804" i="14" s="1"/>
  <c r="N803" i="14" s="1"/>
  <c r="N802" i="14" s="1"/>
  <c r="N801" i="14" s="1"/>
  <c r="J1012" i="14"/>
  <c r="J1011" i="14" s="1"/>
  <c r="J1010" i="14" s="1"/>
  <c r="H860" i="14"/>
  <c r="H859" i="14" s="1"/>
  <c r="H1017" i="14"/>
  <c r="K230" i="14"/>
  <c r="K229" i="14" s="1"/>
  <c r="K228" i="14" s="1"/>
  <c r="K227" i="14" s="1"/>
  <c r="K1017" i="14"/>
  <c r="I672" i="14"/>
  <c r="I671" i="14" s="1"/>
  <c r="H735" i="14"/>
  <c r="H748" i="14"/>
  <c r="H1023" i="14"/>
  <c r="H1022" i="14" s="1"/>
  <c r="H1021" i="14" s="1"/>
  <c r="H1020" i="14" s="1"/>
  <c r="K1023" i="14"/>
  <c r="K1022" i="14" s="1"/>
  <c r="K1021" i="14" s="1"/>
  <c r="K1020" i="14" s="1"/>
  <c r="N735" i="14"/>
  <c r="H495" i="14"/>
  <c r="G409" i="14"/>
  <c r="G672" i="14"/>
  <c r="G671" i="14" s="1"/>
  <c r="I734" i="14"/>
  <c r="I780" i="14"/>
  <c r="J906" i="14"/>
  <c r="H766" i="14"/>
  <c r="N580" i="14"/>
  <c r="N579" i="14" s="1"/>
  <c r="N578" i="14" s="1"/>
  <c r="N577" i="14" s="1"/>
  <c r="N576" i="14" s="1"/>
  <c r="I610" i="14"/>
  <c r="I609" i="14" s="1"/>
  <c r="I608" i="14" s="1"/>
  <c r="I607" i="14" s="1"/>
  <c r="L680" i="14"/>
  <c r="L679" i="14" s="1"/>
  <c r="G780" i="14"/>
  <c r="G775" i="14" s="1"/>
  <c r="G774" i="14" s="1"/>
  <c r="G773" i="14" s="1"/>
  <c r="G772" i="14" s="1"/>
  <c r="G860" i="14"/>
  <c r="G859" i="14" s="1"/>
  <c r="I230" i="14"/>
  <c r="I229" i="14" s="1"/>
  <c r="I228" i="14" s="1"/>
  <c r="I227" i="14" s="1"/>
  <c r="I290" i="14"/>
  <c r="I289" i="14" s="1"/>
  <c r="J539" i="14"/>
  <c r="J538" i="14" s="1"/>
  <c r="J537" i="14" s="1"/>
  <c r="G561" i="14"/>
  <c r="G560" i="14" s="1"/>
  <c r="G559" i="14" s="1"/>
  <c r="G558" i="14" s="1"/>
  <c r="G557" i="14" s="1"/>
  <c r="G556" i="14" s="1"/>
  <c r="G298" i="14"/>
  <c r="G297" i="14" s="1"/>
  <c r="J911" i="14"/>
  <c r="H755" i="14"/>
  <c r="H769" i="14"/>
  <c r="K893" i="14"/>
  <c r="K892" i="14" s="1"/>
  <c r="N755" i="14"/>
  <c r="G177" i="14"/>
  <c r="G171" i="14" s="1"/>
  <c r="G170" i="14" s="1"/>
  <c r="I860" i="14"/>
  <c r="I859" i="14" s="1"/>
  <c r="I911" i="14"/>
  <c r="K993" i="14"/>
  <c r="K992" i="14" s="1"/>
  <c r="K991" i="14" s="1"/>
  <c r="K990" i="14" s="1"/>
  <c r="K989" i="14" s="1"/>
  <c r="N604" i="14"/>
  <c r="N603" i="14" s="1"/>
  <c r="N602" i="14" s="1"/>
  <c r="N601" i="14" s="1"/>
  <c r="N600" i="14" s="1"/>
  <c r="H230" i="14"/>
  <c r="H229" i="14" s="1"/>
  <c r="H228" i="14" s="1"/>
  <c r="H227" i="14" s="1"/>
  <c r="H275" i="14"/>
  <c r="K178" i="14"/>
  <c r="K177" i="14" s="1"/>
  <c r="K740" i="14"/>
  <c r="N251" i="14"/>
  <c r="N250" i="14" s="1"/>
  <c r="N249" i="14" s="1"/>
  <c r="N539" i="14"/>
  <c r="N538" i="14" s="1"/>
  <c r="N537" i="14" s="1"/>
  <c r="N971" i="14"/>
  <c r="N968" i="14" s="1"/>
  <c r="N964" i="14" s="1"/>
  <c r="N959" i="14" s="1"/>
  <c r="N1013" i="14"/>
  <c r="I765" i="14"/>
  <c r="I761" i="14" s="1"/>
  <c r="I760" i="14" s="1"/>
  <c r="H134" i="14"/>
  <c r="H198" i="14"/>
  <c r="H197" i="14" s="1"/>
  <c r="H321" i="14"/>
  <c r="H320" i="14" s="1"/>
  <c r="H686" i="14"/>
  <c r="H877" i="14"/>
  <c r="H866" i="14" s="1"/>
  <c r="H906" i="14"/>
  <c r="N1017" i="14"/>
  <c r="N106" i="14"/>
  <c r="N105" i="14" s="1"/>
  <c r="N104" i="14" s="1"/>
  <c r="I561" i="14"/>
  <c r="I560" i="14" s="1"/>
  <c r="I559" i="14" s="1"/>
  <c r="I558" i="14" s="1"/>
  <c r="I557" i="14" s="1"/>
  <c r="I556" i="14" s="1"/>
  <c r="G892" i="14"/>
  <c r="H604" i="14"/>
  <c r="H603" i="14" s="1"/>
  <c r="H602" i="14" s="1"/>
  <c r="H601" i="14" s="1"/>
  <c r="H600" i="14" s="1"/>
  <c r="H561" i="14"/>
  <c r="H560" i="14" s="1"/>
  <c r="H559" i="14" s="1"/>
  <c r="H558" i="14" s="1"/>
  <c r="H557" i="14" s="1"/>
  <c r="H556" i="14" s="1"/>
  <c r="G851" i="14"/>
  <c r="G850" i="14" s="1"/>
  <c r="G849" i="14" s="1"/>
  <c r="G848" i="14" s="1"/>
  <c r="I968" i="14"/>
  <c r="I964" i="14" s="1"/>
  <c r="I959" i="14" s="1"/>
  <c r="G522" i="14"/>
  <c r="G521" i="14" s="1"/>
  <c r="G520" i="14" s="1"/>
  <c r="G519" i="14" s="1"/>
  <c r="G765" i="14"/>
  <c r="G761" i="14" s="1"/>
  <c r="G760" i="14" s="1"/>
  <c r="J780" i="14"/>
  <c r="J775" i="14" s="1"/>
  <c r="J774" i="14" s="1"/>
  <c r="J773" i="14" s="1"/>
  <c r="J772" i="14" s="1"/>
  <c r="J882" i="14"/>
  <c r="J1036" i="14"/>
  <c r="J1035" i="14" s="1"/>
  <c r="J1034" i="14" s="1"/>
  <c r="J1033" i="14" s="1"/>
  <c r="J1032" i="14" s="1"/>
  <c r="K580" i="14"/>
  <c r="K579" i="14" s="1"/>
  <c r="K578" i="14" s="1"/>
  <c r="K577" i="14" s="1"/>
  <c r="K576" i="14" s="1"/>
  <c r="K877" i="14"/>
  <c r="K866" i="14" s="1"/>
  <c r="H298" i="14"/>
  <c r="H297" i="14" s="1"/>
  <c r="J490" i="14"/>
  <c r="J851" i="14"/>
  <c r="J850" i="14" s="1"/>
  <c r="J849" i="14" s="1"/>
  <c r="J848" i="14" s="1"/>
  <c r="J899" i="14"/>
  <c r="I906" i="14"/>
  <c r="I1036" i="14"/>
  <c r="I1035" i="14" s="1"/>
  <c r="I1034" i="14" s="1"/>
  <c r="I1033" i="14" s="1"/>
  <c r="I1032" i="14" s="1"/>
  <c r="H610" i="14"/>
  <c r="H609" i="14" s="1"/>
  <c r="H608" i="14" s="1"/>
  <c r="H607" i="14" s="1"/>
  <c r="K106" i="14"/>
  <c r="K105" i="14" s="1"/>
  <c r="K104" i="14" s="1"/>
  <c r="H911" i="14"/>
  <c r="J333" i="14"/>
  <c r="J332" i="14" s="1"/>
  <c r="J331" i="14" s="1"/>
  <c r="J330" i="14" s="1"/>
  <c r="J610" i="14"/>
  <c r="J609" i="14" s="1"/>
  <c r="J608" i="14" s="1"/>
  <c r="J607" i="14" s="1"/>
  <c r="J599" i="14" s="1"/>
  <c r="J598" i="14" s="1"/>
  <c r="G713" i="14"/>
  <c r="G712" i="14" s="1"/>
  <c r="G711" i="14" s="1"/>
  <c r="I851" i="14"/>
  <c r="I850" i="14" s="1"/>
  <c r="I849" i="14" s="1"/>
  <c r="I848" i="14" s="1"/>
  <c r="G906" i="14"/>
  <c r="J978" i="14"/>
  <c r="J977" i="14" s="1"/>
  <c r="J976" i="14" s="1"/>
  <c r="J975" i="14" s="1"/>
  <c r="K755" i="14"/>
  <c r="K150" i="14"/>
  <c r="H672" i="14"/>
  <c r="H671" i="14" s="1"/>
  <c r="I686" i="14"/>
  <c r="I304" i="14"/>
  <c r="I303" i="14" s="1"/>
  <c r="G549" i="14"/>
  <c r="G548" i="14" s="1"/>
  <c r="G547" i="14" s="1"/>
  <c r="H346" i="14"/>
  <c r="H345" i="14" s="1"/>
  <c r="K298" i="14"/>
  <c r="K297" i="14" s="1"/>
  <c r="G656" i="14"/>
  <c r="H851" i="14"/>
  <c r="H850" i="14" s="1"/>
  <c r="H849" i="14" s="1"/>
  <c r="H848" i="14" s="1"/>
  <c r="I978" i="14"/>
  <c r="I977" i="14" s="1"/>
  <c r="I976" i="14" s="1"/>
  <c r="I975" i="14" s="1"/>
  <c r="N549" i="14"/>
  <c r="N548" i="14" s="1"/>
  <c r="N547" i="14" s="1"/>
  <c r="N467" i="14"/>
  <c r="N466" i="14" s="1"/>
  <c r="N465" i="14" s="1"/>
  <c r="N459" i="14" s="1"/>
  <c r="K882" i="14"/>
  <c r="H882" i="14"/>
  <c r="H209" i="14"/>
  <c r="H208" i="14" s="1"/>
  <c r="H207" i="14" s="1"/>
  <c r="H186" i="14"/>
  <c r="H185" i="14" s="1"/>
  <c r="H184" i="14" s="1"/>
  <c r="H183" i="14" s="1"/>
  <c r="H150" i="14"/>
  <c r="H978" i="14"/>
  <c r="H977" i="14" s="1"/>
  <c r="H976" i="14" s="1"/>
  <c r="H975" i="14" s="1"/>
  <c r="H421" i="14"/>
  <c r="H420" i="14" s="1"/>
  <c r="H414" i="14" s="1"/>
  <c r="H1036" i="14"/>
  <c r="H1035" i="14" s="1"/>
  <c r="H1034" i="14" s="1"/>
  <c r="H1033" i="14" s="1"/>
  <c r="H1032" i="14" s="1"/>
  <c r="G836" i="14"/>
  <c r="G835" i="14" s="1"/>
  <c r="N209" i="14"/>
  <c r="N208" i="14" s="1"/>
  <c r="N207" i="14" s="1"/>
  <c r="I150" i="14"/>
  <c r="I384" i="14"/>
  <c r="G490" i="14"/>
  <c r="H290" i="14"/>
  <c r="H289" i="14" s="1"/>
  <c r="K290" i="14"/>
  <c r="K289" i="14" s="1"/>
  <c r="J324" i="14"/>
  <c r="J319" i="14" s="1"/>
  <c r="J318" i="14" s="1"/>
  <c r="H522" i="14"/>
  <c r="H521" i="14" s="1"/>
  <c r="H520" i="14" s="1"/>
  <c r="H519" i="14" s="1"/>
  <c r="K549" i="14"/>
  <c r="K548" i="14" s="1"/>
  <c r="K547" i="14" s="1"/>
  <c r="I197" i="14"/>
  <c r="G346" i="14"/>
  <c r="G345" i="14" s="1"/>
  <c r="I346" i="14"/>
  <c r="I345" i="14" s="1"/>
  <c r="H467" i="14"/>
  <c r="H466" i="14" s="1"/>
  <c r="H465" i="14" s="1"/>
  <c r="H459" i="14" s="1"/>
  <c r="I866" i="14"/>
  <c r="K143" i="14"/>
  <c r="K539" i="14"/>
  <c r="K538" i="14" s="1"/>
  <c r="K537" i="14" s="1"/>
  <c r="G186" i="14"/>
  <c r="G185" i="14" s="1"/>
  <c r="G184" i="14" s="1"/>
  <c r="G183" i="14" s="1"/>
  <c r="H442" i="14"/>
  <c r="H441" i="14" s="1"/>
  <c r="I522" i="14"/>
  <c r="I521" i="14" s="1"/>
  <c r="I520" i="14" s="1"/>
  <c r="I519" i="14" s="1"/>
  <c r="G539" i="14"/>
  <c r="G538" i="14" s="1"/>
  <c r="G537" i="14" s="1"/>
  <c r="H549" i="14"/>
  <c r="H548" i="14" s="1"/>
  <c r="H547" i="14" s="1"/>
  <c r="N680" i="14"/>
  <c r="N679" i="14" s="1"/>
  <c r="K467" i="14"/>
  <c r="K466" i="14" s="1"/>
  <c r="K465" i="14" s="1"/>
  <c r="K459" i="14" s="1"/>
  <c r="I16" i="14"/>
  <c r="I15" i="14" s="1"/>
  <c r="I14" i="14" s="1"/>
  <c r="I13" i="14" s="1"/>
  <c r="J177" i="14"/>
  <c r="J171" i="14" s="1"/>
  <c r="J170" i="14" s="1"/>
  <c r="J186" i="14"/>
  <c r="J185" i="14" s="1"/>
  <c r="J184" i="14" s="1"/>
  <c r="J183" i="14" s="1"/>
  <c r="I270" i="14"/>
  <c r="I269" i="14" s="1"/>
  <c r="I268" i="14" s="1"/>
  <c r="I267" i="14" s="1"/>
  <c r="J409" i="14"/>
  <c r="H215" i="14"/>
  <c r="H214" i="14" s="1"/>
  <c r="N143" i="14"/>
  <c r="G866" i="14"/>
  <c r="G129" i="14"/>
  <c r="G290" i="14"/>
  <c r="G289" i="14" s="1"/>
  <c r="I409" i="14"/>
  <c r="J467" i="14"/>
  <c r="J466" i="14" s="1"/>
  <c r="J465" i="14" s="1"/>
  <c r="J459" i="14" s="1"/>
  <c r="I495" i="14"/>
  <c r="N1036" i="14"/>
  <c r="N1035" i="14" s="1"/>
  <c r="N1034" i="14" s="1"/>
  <c r="N1033" i="14" s="1"/>
  <c r="N1032" i="14" s="1"/>
  <c r="M1036" i="14"/>
  <c r="M1035" i="14" s="1"/>
  <c r="M1034" i="14" s="1"/>
  <c r="M1033" i="14" s="1"/>
  <c r="M1032" i="14" s="1"/>
  <c r="L1036" i="14"/>
  <c r="L1035" i="14" s="1"/>
  <c r="L1034" i="14" s="1"/>
  <c r="L1033" i="14" s="1"/>
  <c r="L1032" i="14" s="1"/>
  <c r="K1036" i="14"/>
  <c r="K1035" i="14" s="1"/>
  <c r="K1034" i="14" s="1"/>
  <c r="K1033" i="14" s="1"/>
  <c r="K1032" i="14" s="1"/>
  <c r="J1021" i="14"/>
  <c r="J1020" i="14" s="1"/>
  <c r="I1021" i="14"/>
  <c r="I1020" i="14" s="1"/>
  <c r="M1021" i="14"/>
  <c r="M1020" i="14" s="1"/>
  <c r="L1021" i="14"/>
  <c r="L1020" i="14" s="1"/>
  <c r="M1012" i="14"/>
  <c r="M1011" i="14" s="1"/>
  <c r="M1010" i="14" s="1"/>
  <c r="L1012" i="14"/>
  <c r="L1011" i="14" s="1"/>
  <c r="L1010" i="14" s="1"/>
  <c r="M1002" i="14"/>
  <c r="M1001" i="14" s="1"/>
  <c r="M1000" i="14" s="1"/>
  <c r="M999" i="14" s="1"/>
  <c r="L1002" i="14"/>
  <c r="L1001" i="14" s="1"/>
  <c r="L1000" i="14" s="1"/>
  <c r="L999" i="14" s="1"/>
  <c r="M978" i="14"/>
  <c r="M977" i="14" s="1"/>
  <c r="M976" i="14" s="1"/>
  <c r="M975" i="14" s="1"/>
  <c r="L978" i="14"/>
  <c r="L977" i="14" s="1"/>
  <c r="L976" i="14" s="1"/>
  <c r="L975" i="14" s="1"/>
  <c r="L968" i="14"/>
  <c r="H928" i="14"/>
  <c r="H927" i="14" s="1"/>
  <c r="I928" i="14"/>
  <c r="I927" i="14" s="1"/>
  <c r="N928" i="14"/>
  <c r="N927" i="14" s="1"/>
  <c r="L928" i="14"/>
  <c r="L927" i="14" s="1"/>
  <c r="K928" i="14"/>
  <c r="K927" i="14" s="1"/>
  <c r="N911" i="14"/>
  <c r="M911" i="14"/>
  <c r="L911" i="14"/>
  <c r="K911" i="14"/>
  <c r="N906" i="14"/>
  <c r="M906" i="14"/>
  <c r="L906" i="14"/>
  <c r="K906" i="14"/>
  <c r="N899" i="14"/>
  <c r="M899" i="14"/>
  <c r="L899" i="14"/>
  <c r="K899" i="14"/>
  <c r="M892" i="14"/>
  <c r="L892" i="14"/>
  <c r="N882" i="14"/>
  <c r="M882" i="14"/>
  <c r="L882" i="14"/>
  <c r="L866" i="14"/>
  <c r="L860" i="14"/>
  <c r="L859" i="14" s="1"/>
  <c r="L851" i="14"/>
  <c r="L850" i="14" s="1"/>
  <c r="L849" i="14" s="1"/>
  <c r="L848" i="14" s="1"/>
  <c r="J836" i="14"/>
  <c r="J835" i="14" s="1"/>
  <c r="I836" i="14"/>
  <c r="I835" i="14" s="1"/>
  <c r="H836" i="14"/>
  <c r="H835" i="14" s="1"/>
  <c r="N836" i="14"/>
  <c r="N835" i="14" s="1"/>
  <c r="L836" i="14"/>
  <c r="L835" i="14" s="1"/>
  <c r="K836" i="14"/>
  <c r="K835" i="14" s="1"/>
  <c r="N780" i="14"/>
  <c r="M780" i="14"/>
  <c r="M775" i="14" s="1"/>
  <c r="M774" i="14" s="1"/>
  <c r="M773" i="14" s="1"/>
  <c r="M772" i="14" s="1"/>
  <c r="L780" i="14"/>
  <c r="K780" i="14"/>
  <c r="M765" i="14"/>
  <c r="M761" i="14" s="1"/>
  <c r="M760" i="14" s="1"/>
  <c r="L765" i="14"/>
  <c r="L761" i="14" s="1"/>
  <c r="L760" i="14" s="1"/>
  <c r="L734" i="14"/>
  <c r="I713" i="14"/>
  <c r="I712" i="14" s="1"/>
  <c r="I711" i="14" s="1"/>
  <c r="H713" i="14"/>
  <c r="H712" i="14" s="1"/>
  <c r="H711" i="14" s="1"/>
  <c r="N713" i="14"/>
  <c r="N712" i="14" s="1"/>
  <c r="N711" i="14" s="1"/>
  <c r="M713" i="14"/>
  <c r="M712" i="14" s="1"/>
  <c r="M711" i="14" s="1"/>
  <c r="L713" i="14"/>
  <c r="L712" i="14" s="1"/>
  <c r="L711" i="14" s="1"/>
  <c r="K713" i="14"/>
  <c r="K712" i="14" s="1"/>
  <c r="K711" i="14" s="1"/>
  <c r="G693" i="14"/>
  <c r="M693" i="14"/>
  <c r="N686" i="14"/>
  <c r="L686" i="14"/>
  <c r="K686" i="14"/>
  <c r="N672" i="14"/>
  <c r="N671" i="14" s="1"/>
  <c r="L672" i="14"/>
  <c r="L671" i="14" s="1"/>
  <c r="K672" i="14"/>
  <c r="K671" i="14" s="1"/>
  <c r="M656" i="14"/>
  <c r="N610" i="14"/>
  <c r="N609" i="14" s="1"/>
  <c r="N608" i="14" s="1"/>
  <c r="N607" i="14" s="1"/>
  <c r="M610" i="14"/>
  <c r="M609" i="14" s="1"/>
  <c r="M608" i="14" s="1"/>
  <c r="M607" i="14" s="1"/>
  <c r="M599" i="14" s="1"/>
  <c r="M598" i="14" s="1"/>
  <c r="L610" i="14"/>
  <c r="L609" i="14" s="1"/>
  <c r="L608" i="14" s="1"/>
  <c r="L607" i="14" s="1"/>
  <c r="K610" i="14"/>
  <c r="K609" i="14" s="1"/>
  <c r="K608" i="14" s="1"/>
  <c r="K607" i="14" s="1"/>
  <c r="G69" i="14"/>
  <c r="G68" i="14" s="1"/>
  <c r="G67" i="14" s="1"/>
  <c r="G61" i="14" s="1"/>
  <c r="H333" i="14"/>
  <c r="H332" i="14" s="1"/>
  <c r="H331" i="14" s="1"/>
  <c r="H330" i="14" s="1"/>
  <c r="K215" i="14"/>
  <c r="K214" i="14" s="1"/>
  <c r="I467" i="14"/>
  <c r="I466" i="14" s="1"/>
  <c r="I465" i="14" s="1"/>
  <c r="I459" i="14" s="1"/>
  <c r="G16" i="14"/>
  <c r="G15" i="14" s="1"/>
  <c r="G14" i="14" s="1"/>
  <c r="G13" i="14" s="1"/>
  <c r="G467" i="14"/>
  <c r="G466" i="14" s="1"/>
  <c r="G465" i="14" s="1"/>
  <c r="G459" i="14" s="1"/>
  <c r="J495" i="14"/>
  <c r="H270" i="14"/>
  <c r="H269" i="14" s="1"/>
  <c r="H268" i="14" s="1"/>
  <c r="H267" i="14" s="1"/>
  <c r="J37" i="14"/>
  <c r="J36" i="14" s="1"/>
  <c r="J35" i="14" s="1"/>
  <c r="J34" i="14" s="1"/>
  <c r="N346" i="14"/>
  <c r="N345" i="14" s="1"/>
  <c r="I333" i="14"/>
  <c r="I332" i="14" s="1"/>
  <c r="I331" i="14" s="1"/>
  <c r="I330" i="14" s="1"/>
  <c r="N275" i="14"/>
  <c r="J454" i="14"/>
  <c r="J453" i="14" s="1"/>
  <c r="J452" i="14" s="1"/>
  <c r="J451" i="14" s="1"/>
  <c r="I209" i="14"/>
  <c r="I208" i="14" s="1"/>
  <c r="I207" i="14" s="1"/>
  <c r="J304" i="14"/>
  <c r="J303" i="14" s="1"/>
  <c r="I454" i="14"/>
  <c r="I453" i="14" s="1"/>
  <c r="I452" i="14" s="1"/>
  <c r="I451" i="14" s="1"/>
  <c r="J522" i="14"/>
  <c r="J521" i="14" s="1"/>
  <c r="J520" i="14" s="1"/>
  <c r="J519" i="14" s="1"/>
  <c r="J561" i="14"/>
  <c r="J560" i="14" s="1"/>
  <c r="J559" i="14" s="1"/>
  <c r="J558" i="14" s="1"/>
  <c r="J557" i="14" s="1"/>
  <c r="J556" i="14" s="1"/>
  <c r="N290" i="14"/>
  <c r="N289" i="14" s="1"/>
  <c r="G333" i="14"/>
  <c r="G332" i="14" s="1"/>
  <c r="G331" i="14" s="1"/>
  <c r="G330" i="14" s="1"/>
  <c r="J270" i="14"/>
  <c r="J269" i="14" s="1"/>
  <c r="J268" i="14" s="1"/>
  <c r="J267" i="14" s="1"/>
  <c r="J16" i="14"/>
  <c r="J15" i="14" s="1"/>
  <c r="J14" i="14" s="1"/>
  <c r="J13" i="14" s="1"/>
  <c r="I106" i="14"/>
  <c r="I105" i="14" s="1"/>
  <c r="I104" i="14" s="1"/>
  <c r="I143" i="14"/>
  <c r="J298" i="14"/>
  <c r="J297" i="14" s="1"/>
  <c r="G369" i="14"/>
  <c r="G365" i="14" s="1"/>
  <c r="K522" i="14"/>
  <c r="K521" i="14" s="1"/>
  <c r="K520" i="14" s="1"/>
  <c r="K519" i="14" s="1"/>
  <c r="N215" i="14"/>
  <c r="N214" i="14" s="1"/>
  <c r="I250" i="14"/>
  <c r="I249" i="14" s="1"/>
  <c r="J290" i="14"/>
  <c r="J289" i="14" s="1"/>
  <c r="K421" i="14"/>
  <c r="K420" i="14" s="1"/>
  <c r="K414" i="14" s="1"/>
  <c r="K275" i="14"/>
  <c r="N522" i="14"/>
  <c r="N521" i="14" s="1"/>
  <c r="N520" i="14" s="1"/>
  <c r="N519" i="14" s="1"/>
  <c r="G106" i="14"/>
  <c r="G105" i="14" s="1"/>
  <c r="G104" i="14" s="1"/>
  <c r="I129" i="14"/>
  <c r="G143" i="14"/>
  <c r="I298" i="14"/>
  <c r="I297" i="14" s="1"/>
  <c r="G454" i="14"/>
  <c r="G453" i="14" s="1"/>
  <c r="G452" i="14" s="1"/>
  <c r="G451" i="14" s="1"/>
  <c r="J549" i="14"/>
  <c r="J548" i="14" s="1"/>
  <c r="J547" i="14" s="1"/>
  <c r="K209" i="14"/>
  <c r="K208" i="14" s="1"/>
  <c r="K207" i="14" s="1"/>
  <c r="I186" i="14"/>
  <c r="I185" i="14" s="1"/>
  <c r="I184" i="14" s="1"/>
  <c r="I183" i="14" s="1"/>
  <c r="G304" i="14"/>
  <c r="G303" i="14" s="1"/>
  <c r="I490" i="14"/>
  <c r="I539" i="14"/>
  <c r="I538" i="14" s="1"/>
  <c r="I537" i="14" s="1"/>
  <c r="I549" i="14"/>
  <c r="I548" i="14" s="1"/>
  <c r="I547" i="14" s="1"/>
  <c r="H384" i="14"/>
  <c r="K346" i="14"/>
  <c r="K345" i="14" s="1"/>
  <c r="I177" i="14"/>
  <c r="J346" i="14"/>
  <c r="J345" i="14" s="1"/>
  <c r="J369" i="14"/>
  <c r="J365" i="14" s="1"/>
  <c r="H454" i="14"/>
  <c r="H453" i="14" s="1"/>
  <c r="H452" i="14" s="1"/>
  <c r="H451" i="14" s="1"/>
  <c r="N421" i="14"/>
  <c r="N420" i="14" s="1"/>
  <c r="N414" i="14" s="1"/>
  <c r="N442" i="14"/>
  <c r="N441" i="14" s="1"/>
  <c r="G384" i="14"/>
  <c r="J384" i="14"/>
  <c r="G150" i="14"/>
  <c r="I37" i="14"/>
  <c r="I36" i="14" s="1"/>
  <c r="I35" i="14" s="1"/>
  <c r="I34" i="14" s="1"/>
  <c r="G495" i="14"/>
  <c r="J568" i="14"/>
  <c r="J567" i="14" s="1"/>
  <c r="I568" i="14"/>
  <c r="I567" i="14" s="1"/>
  <c r="G568" i="14"/>
  <c r="G567" i="14" s="1"/>
  <c r="M568" i="14"/>
  <c r="M567" i="14" s="1"/>
  <c r="L568" i="14"/>
  <c r="L567" i="14" s="1"/>
  <c r="M561" i="14"/>
  <c r="M560" i="14" s="1"/>
  <c r="M559" i="14" s="1"/>
  <c r="M558" i="14" s="1"/>
  <c r="M557" i="14" s="1"/>
  <c r="M556" i="14" s="1"/>
  <c r="L561" i="14"/>
  <c r="L560" i="14" s="1"/>
  <c r="L559" i="14" s="1"/>
  <c r="L558" i="14" s="1"/>
  <c r="L557" i="14" s="1"/>
  <c r="L556" i="14" s="1"/>
  <c r="M549" i="14"/>
  <c r="M548" i="14" s="1"/>
  <c r="M547" i="14" s="1"/>
  <c r="L549" i="14"/>
  <c r="L548" i="14" s="1"/>
  <c r="L547" i="14" s="1"/>
  <c r="M539" i="14"/>
  <c r="M538" i="14" s="1"/>
  <c r="M537" i="14" s="1"/>
  <c r="L539" i="14"/>
  <c r="L538" i="14" s="1"/>
  <c r="L537" i="14" s="1"/>
  <c r="M522" i="14"/>
  <c r="M521" i="14" s="1"/>
  <c r="M520" i="14" s="1"/>
  <c r="M519" i="14" s="1"/>
  <c r="L522" i="14"/>
  <c r="L521" i="14" s="1"/>
  <c r="L520" i="14" s="1"/>
  <c r="L519" i="14" s="1"/>
  <c r="M495" i="14"/>
  <c r="L495" i="14"/>
  <c r="M490" i="14"/>
  <c r="L490" i="14"/>
  <c r="M467" i="14"/>
  <c r="M466" i="14" s="1"/>
  <c r="M465" i="14" s="1"/>
  <c r="M459" i="14" s="1"/>
  <c r="L467" i="14"/>
  <c r="L466" i="14" s="1"/>
  <c r="L465" i="14" s="1"/>
  <c r="L459" i="14" s="1"/>
  <c r="M454" i="14"/>
  <c r="M453" i="14" s="1"/>
  <c r="M452" i="14" s="1"/>
  <c r="M451" i="14" s="1"/>
  <c r="L454" i="14"/>
  <c r="L453" i="14" s="1"/>
  <c r="L452" i="14" s="1"/>
  <c r="L451" i="14" s="1"/>
  <c r="G442" i="14"/>
  <c r="G441" i="14" s="1"/>
  <c r="L442" i="14"/>
  <c r="L441" i="14" s="1"/>
  <c r="I421" i="14"/>
  <c r="I420" i="14" s="1"/>
  <c r="I414" i="14" s="1"/>
  <c r="J421" i="14"/>
  <c r="J420" i="14" s="1"/>
  <c r="J414" i="14" s="1"/>
  <c r="G421" i="14"/>
  <c r="G420" i="14" s="1"/>
  <c r="G414" i="14" s="1"/>
  <c r="M421" i="14"/>
  <c r="M420" i="14" s="1"/>
  <c r="M414" i="14" s="1"/>
  <c r="L421" i="14"/>
  <c r="L420" i="14" s="1"/>
  <c r="L414" i="14" s="1"/>
  <c r="M409" i="14"/>
  <c r="L409" i="14"/>
  <c r="M384" i="14"/>
  <c r="L384" i="14"/>
  <c r="M369" i="14"/>
  <c r="M365" i="14" s="1"/>
  <c r="M346" i="14"/>
  <c r="M345" i="14" s="1"/>
  <c r="L346" i="14"/>
  <c r="L345" i="14" s="1"/>
  <c r="M333" i="14"/>
  <c r="M332" i="14" s="1"/>
  <c r="M331" i="14" s="1"/>
  <c r="M330" i="14" s="1"/>
  <c r="L333" i="14"/>
  <c r="L332" i="14" s="1"/>
  <c r="L331" i="14" s="1"/>
  <c r="L330" i="14" s="1"/>
  <c r="M324" i="14"/>
  <c r="M319" i="14" s="1"/>
  <c r="M318" i="14" s="1"/>
  <c r="M304" i="14"/>
  <c r="M303" i="14" s="1"/>
  <c r="L304" i="14"/>
  <c r="L303" i="14" s="1"/>
  <c r="M298" i="14"/>
  <c r="M297" i="14" s="1"/>
  <c r="L298" i="14"/>
  <c r="L297" i="14" s="1"/>
  <c r="M290" i="14"/>
  <c r="M289" i="14" s="1"/>
  <c r="L290" i="14"/>
  <c r="L289" i="14" s="1"/>
  <c r="J275" i="14"/>
  <c r="I275" i="14"/>
  <c r="G275" i="14"/>
  <c r="M275" i="14"/>
  <c r="L275" i="14"/>
  <c r="M270" i="14"/>
  <c r="M269" i="14" s="1"/>
  <c r="M268" i="14" s="1"/>
  <c r="M267" i="14" s="1"/>
  <c r="L270" i="14"/>
  <c r="L269" i="14" s="1"/>
  <c r="L268" i="14" s="1"/>
  <c r="L267" i="14" s="1"/>
  <c r="J257" i="14"/>
  <c r="G257" i="14"/>
  <c r="M257" i="14"/>
  <c r="L250" i="14"/>
  <c r="L249" i="14" s="1"/>
  <c r="L230" i="14"/>
  <c r="L229" i="14" s="1"/>
  <c r="L228" i="14" s="1"/>
  <c r="L227" i="14" s="1"/>
  <c r="I215" i="14"/>
  <c r="I214" i="14" s="1"/>
  <c r="L215" i="14"/>
  <c r="L214" i="14" s="1"/>
  <c r="L209" i="14"/>
  <c r="L208" i="14" s="1"/>
  <c r="L207" i="14" s="1"/>
  <c r="M193" i="14"/>
  <c r="L197" i="14"/>
  <c r="M186" i="14"/>
  <c r="M185" i="14" s="1"/>
  <c r="M184" i="14" s="1"/>
  <c r="M183" i="14" s="1"/>
  <c r="L186" i="14"/>
  <c r="L185" i="14" s="1"/>
  <c r="L184" i="14" s="1"/>
  <c r="L183" i="14" s="1"/>
  <c r="M177" i="14"/>
  <c r="M171" i="14" s="1"/>
  <c r="M170" i="14" s="1"/>
  <c r="L177" i="14"/>
  <c r="J160" i="14"/>
  <c r="J159" i="14" s="1"/>
  <c r="J158" i="14" s="1"/>
  <c r="G160" i="14"/>
  <c r="G159" i="14" s="1"/>
  <c r="G158" i="14" s="1"/>
  <c r="M160" i="14"/>
  <c r="M159" i="14" s="1"/>
  <c r="M158" i="14" s="1"/>
  <c r="L143" i="14"/>
  <c r="L129" i="14"/>
  <c r="L106" i="14"/>
  <c r="L105" i="14" s="1"/>
  <c r="L104" i="14" s="1"/>
  <c r="G37" i="14"/>
  <c r="G36" i="14" s="1"/>
  <c r="G35" i="14" s="1"/>
  <c r="G34" i="14" s="1"/>
  <c r="M37" i="14"/>
  <c r="M36" i="14" s="1"/>
  <c r="M35" i="14" s="1"/>
  <c r="M34" i="14" s="1"/>
  <c r="L37" i="14"/>
  <c r="L36" i="14" s="1"/>
  <c r="L35" i="14" s="1"/>
  <c r="L34" i="14" s="1"/>
  <c r="M16" i="14"/>
  <c r="M15" i="14" s="1"/>
  <c r="M14" i="14" s="1"/>
  <c r="M13" i="14" s="1"/>
  <c r="L16" i="14"/>
  <c r="L15" i="14" s="1"/>
  <c r="L14" i="14" s="1"/>
  <c r="L13" i="14" s="1"/>
  <c r="H568" i="14" l="1"/>
  <c r="H567" i="14" s="1"/>
  <c r="N765" i="14"/>
  <c r="N761" i="14" s="1"/>
  <c r="N760" i="14" s="1"/>
  <c r="G891" i="14"/>
  <c r="G890" i="14" s="1"/>
  <c r="H304" i="14"/>
  <c r="H303" i="14" s="1"/>
  <c r="H288" i="14" s="1"/>
  <c r="H287" i="14" s="1"/>
  <c r="K734" i="14"/>
  <c r="K304" i="14"/>
  <c r="K303" i="14" s="1"/>
  <c r="K288" i="14" s="1"/>
  <c r="K287" i="14" s="1"/>
  <c r="K1012" i="14"/>
  <c r="K1011" i="14" s="1"/>
  <c r="K1010" i="14" s="1"/>
  <c r="K1009" i="14" s="1"/>
  <c r="K998" i="14" s="1"/>
  <c r="K997" i="14" s="1"/>
  <c r="K765" i="14"/>
  <c r="K761" i="14" s="1"/>
  <c r="K760" i="14" s="1"/>
  <c r="I891" i="14"/>
  <c r="I890" i="14" s="1"/>
  <c r="N304" i="14"/>
  <c r="N303" i="14" s="1"/>
  <c r="N288" i="14" s="1"/>
  <c r="N287" i="14" s="1"/>
  <c r="G905" i="14"/>
  <c r="G904" i="14" s="1"/>
  <c r="I865" i="14"/>
  <c r="I858" i="14" s="1"/>
  <c r="I857" i="14" s="1"/>
  <c r="I383" i="14"/>
  <c r="I382" i="14" s="1"/>
  <c r="I381" i="14" s="1"/>
  <c r="H383" i="14"/>
  <c r="H382" i="14" s="1"/>
  <c r="H381" i="14" s="1"/>
  <c r="H734" i="14"/>
  <c r="J891" i="14"/>
  <c r="J890" i="14" s="1"/>
  <c r="K568" i="14"/>
  <c r="K567" i="14" s="1"/>
  <c r="G865" i="14"/>
  <c r="G858" i="14" s="1"/>
  <c r="G857" i="14" s="1"/>
  <c r="I834" i="14"/>
  <c r="I817" i="14" s="1"/>
  <c r="G648" i="14"/>
  <c r="G647" i="14" s="1"/>
  <c r="G646" i="14" s="1"/>
  <c r="N1012" i="14"/>
  <c r="N1011" i="14" s="1"/>
  <c r="N1010" i="14" s="1"/>
  <c r="N568" i="14"/>
  <c r="N567" i="14" s="1"/>
  <c r="G685" i="14"/>
  <c r="G670" i="14" s="1"/>
  <c r="G669" i="14" s="1"/>
  <c r="M531" i="14"/>
  <c r="M506" i="14" s="1"/>
  <c r="I905" i="14"/>
  <c r="I904" i="14" s="1"/>
  <c r="G383" i="14"/>
  <c r="G382" i="14" s="1"/>
  <c r="G381" i="14" s="1"/>
  <c r="H905" i="14"/>
  <c r="H904" i="14" s="1"/>
  <c r="H891" i="14"/>
  <c r="H890" i="14" s="1"/>
  <c r="N734" i="14"/>
  <c r="N599" i="14"/>
  <c r="N598" i="14" s="1"/>
  <c r="J905" i="14"/>
  <c r="J904" i="14" s="1"/>
  <c r="J1009" i="14"/>
  <c r="J998" i="14" s="1"/>
  <c r="J997" i="14" s="1"/>
  <c r="N531" i="14"/>
  <c r="N506" i="14" s="1"/>
  <c r="K599" i="14"/>
  <c r="K598" i="14" s="1"/>
  <c r="G317" i="14"/>
  <c r="I125" i="14"/>
  <c r="I124" i="14" s="1"/>
  <c r="I489" i="14"/>
  <c r="I488" i="14" s="1"/>
  <c r="I487" i="14" s="1"/>
  <c r="N953" i="14"/>
  <c r="N952" i="14" s="1"/>
  <c r="N919" i="14" s="1"/>
  <c r="I953" i="14"/>
  <c r="I952" i="14" s="1"/>
  <c r="I919" i="14" s="1"/>
  <c r="H953" i="14"/>
  <c r="H952" i="14" s="1"/>
  <c r="H919" i="14" s="1"/>
  <c r="N206" i="14"/>
  <c r="J344" i="14"/>
  <c r="G125" i="14"/>
  <c r="G124" i="14" s="1"/>
  <c r="G103" i="14" s="1"/>
  <c r="G56" i="14" s="1"/>
  <c r="G288" i="14"/>
  <c r="G287" i="14" s="1"/>
  <c r="I288" i="14"/>
  <c r="I287" i="14" s="1"/>
  <c r="N865" i="14"/>
  <c r="N858" i="14" s="1"/>
  <c r="N857" i="14" s="1"/>
  <c r="J169" i="14"/>
  <c r="K125" i="14"/>
  <c r="K124" i="14" s="1"/>
  <c r="H834" i="14"/>
  <c r="H817" i="14" s="1"/>
  <c r="G834" i="14"/>
  <c r="G817" i="14" s="1"/>
  <c r="H865" i="14"/>
  <c r="H858" i="14" s="1"/>
  <c r="H857" i="14" s="1"/>
  <c r="J317" i="14"/>
  <c r="J834" i="14"/>
  <c r="H531" i="14"/>
  <c r="H506" i="14" s="1"/>
  <c r="H765" i="14"/>
  <c r="H761" i="14" s="1"/>
  <c r="H760" i="14" s="1"/>
  <c r="L531" i="14"/>
  <c r="L506" i="14" s="1"/>
  <c r="L891" i="14"/>
  <c r="L890" i="14" s="1"/>
  <c r="G169" i="14"/>
  <c r="H599" i="14"/>
  <c r="H598" i="14" s="1"/>
  <c r="J489" i="14"/>
  <c r="J488" i="14" s="1"/>
  <c r="J487" i="14" s="1"/>
  <c r="L905" i="14"/>
  <c r="L904" i="14" s="1"/>
  <c r="M891" i="14"/>
  <c r="M890" i="14" s="1"/>
  <c r="K865" i="14"/>
  <c r="K858" i="14" s="1"/>
  <c r="K857" i="14" s="1"/>
  <c r="G489" i="14"/>
  <c r="G488" i="14" s="1"/>
  <c r="G487" i="14" s="1"/>
  <c r="L865" i="14"/>
  <c r="L858" i="14" s="1"/>
  <c r="L857" i="14" s="1"/>
  <c r="G531" i="14"/>
  <c r="G506" i="14" s="1"/>
  <c r="L125" i="14"/>
  <c r="L124" i="14" s="1"/>
  <c r="N891" i="14"/>
  <c r="N890" i="14" s="1"/>
  <c r="K953" i="14"/>
  <c r="K952" i="14" s="1"/>
  <c r="K919" i="14" s="1"/>
  <c r="K531" i="14"/>
  <c r="K506" i="14" s="1"/>
  <c r="K891" i="14"/>
  <c r="K890" i="14" s="1"/>
  <c r="K905" i="14"/>
  <c r="K904" i="14" s="1"/>
  <c r="H206" i="14"/>
  <c r="I531" i="14"/>
  <c r="I506" i="14" s="1"/>
  <c r="N834" i="14"/>
  <c r="N817" i="14" s="1"/>
  <c r="J288" i="14"/>
  <c r="J287" i="14" s="1"/>
  <c r="J383" i="14"/>
  <c r="J382" i="14" s="1"/>
  <c r="J381" i="14" s="1"/>
  <c r="N440" i="14"/>
  <c r="K834" i="14"/>
  <c r="K817" i="14" s="1"/>
  <c r="G344" i="14"/>
  <c r="L834" i="14"/>
  <c r="L817" i="14" s="1"/>
  <c r="M317" i="14"/>
  <c r="N125" i="14"/>
  <c r="N124" i="14" s="1"/>
  <c r="M1009" i="14"/>
  <c r="M998" i="14" s="1"/>
  <c r="M997" i="14" s="1"/>
  <c r="M905" i="14"/>
  <c r="M904" i="14" s="1"/>
  <c r="N905" i="14"/>
  <c r="N904" i="14" s="1"/>
  <c r="I206" i="14"/>
  <c r="J531" i="14"/>
  <c r="J506" i="14" s="1"/>
  <c r="G440" i="14"/>
  <c r="K206" i="14"/>
  <c r="K440" i="14"/>
  <c r="L383" i="14"/>
  <c r="L382" i="14" s="1"/>
  <c r="L381" i="14" s="1"/>
  <c r="M383" i="14"/>
  <c r="M382" i="14" s="1"/>
  <c r="M381" i="14" s="1"/>
  <c r="L489" i="14"/>
  <c r="L488" i="14" s="1"/>
  <c r="L487" i="14" s="1"/>
  <c r="M489" i="14"/>
  <c r="M488" i="14" s="1"/>
  <c r="M487" i="14" s="1"/>
  <c r="L440" i="14"/>
  <c r="I440" i="14"/>
  <c r="M344" i="14"/>
  <c r="L288" i="14"/>
  <c r="L287" i="14" s="1"/>
  <c r="M288" i="14"/>
  <c r="M287" i="14" s="1"/>
  <c r="L206" i="14"/>
  <c r="M169" i="14"/>
  <c r="F877" i="14"/>
  <c r="J338" i="14" l="1"/>
  <c r="K480" i="14"/>
  <c r="G889" i="14"/>
  <c r="G856" i="14" s="1"/>
  <c r="G793" i="14" s="1"/>
  <c r="J637" i="14"/>
  <c r="I889" i="14"/>
  <c r="I856" i="14" s="1"/>
  <c r="I793" i="14" s="1"/>
  <c r="H889" i="14"/>
  <c r="H856" i="14" s="1"/>
  <c r="H793" i="14" s="1"/>
  <c r="J889" i="14"/>
  <c r="G637" i="14"/>
  <c r="G338" i="14"/>
  <c r="G286" i="14" s="1"/>
  <c r="K889" i="14"/>
  <c r="K856" i="14" s="1"/>
  <c r="K793" i="14" s="1"/>
  <c r="G481" i="14"/>
  <c r="G480" i="14" s="1"/>
  <c r="J481" i="14"/>
  <c r="J480" i="14" s="1"/>
  <c r="L889" i="14"/>
  <c r="L856" i="14" s="1"/>
  <c r="L793" i="14" s="1"/>
  <c r="N889" i="14"/>
  <c r="N856" i="14" s="1"/>
  <c r="N793" i="14" s="1"/>
  <c r="I481" i="14"/>
  <c r="I480" i="14" s="1"/>
  <c r="M889" i="14"/>
  <c r="N480" i="14"/>
  <c r="M637" i="14"/>
  <c r="M338" i="14"/>
  <c r="M286" i="14" s="1"/>
  <c r="J286" i="14"/>
  <c r="L481" i="14"/>
  <c r="L480" i="14" s="1"/>
  <c r="M481" i="14"/>
  <c r="M480" i="14" s="1"/>
  <c r="F373" i="14"/>
  <c r="H373" i="14" s="1"/>
  <c r="H372" i="14" s="1"/>
  <c r="F260" i="14"/>
  <c r="H260" i="14" s="1"/>
  <c r="H259" i="14" s="1"/>
  <c r="H258" i="14" s="1"/>
  <c r="L154" i="14"/>
  <c r="L1031" i="14"/>
  <c r="L153" i="14" l="1"/>
  <c r="N154" i="14"/>
  <c r="N153" i="14" s="1"/>
  <c r="N150" i="14" s="1"/>
  <c r="N1031" i="14"/>
  <c r="L1030" i="14"/>
  <c r="L1029" i="14" s="1"/>
  <c r="L1009" i="14" s="1"/>
  <c r="L998" i="14" s="1"/>
  <c r="L997" i="14" s="1"/>
  <c r="G55" i="14"/>
  <c r="F371" i="14"/>
  <c r="H371" i="14" s="1"/>
  <c r="H370" i="14" s="1"/>
  <c r="H369" i="14" s="1"/>
  <c r="H365" i="14" s="1"/>
  <c r="H344" i="14" s="1"/>
  <c r="H338" i="14" s="1"/>
  <c r="N1030" i="14" l="1"/>
  <c r="N1029" i="14" s="1"/>
  <c r="N1009" i="14" s="1"/>
  <c r="N998" i="14" s="1"/>
  <c r="N997" i="14" s="1"/>
  <c r="N1044" i="14"/>
  <c r="L747" i="14" l="1"/>
  <c r="I747" i="14"/>
  <c r="F747" i="14"/>
  <c r="F744" i="14" l="1"/>
  <c r="H747" i="14"/>
  <c r="H744" i="14" s="1"/>
  <c r="H743" i="14" s="1"/>
  <c r="H733" i="14" s="1"/>
  <c r="H732" i="14" s="1"/>
  <c r="H731" i="14" s="1"/>
  <c r="K747" i="14"/>
  <c r="K744" i="14" s="1"/>
  <c r="K743" i="14" s="1"/>
  <c r="K733" i="14" s="1"/>
  <c r="K732" i="14" s="1"/>
  <c r="K731" i="14" s="1"/>
  <c r="I744" i="14"/>
  <c r="I743" i="14" s="1"/>
  <c r="I733" i="14" s="1"/>
  <c r="I732" i="14" s="1"/>
  <c r="I731" i="14" s="1"/>
  <c r="N747" i="14"/>
  <c r="N744" i="14" s="1"/>
  <c r="N743" i="14" s="1"/>
  <c r="N733" i="14" s="1"/>
  <c r="N732" i="14" s="1"/>
  <c r="N731" i="14" s="1"/>
  <c r="L744" i="14"/>
  <c r="L743" i="14" s="1"/>
  <c r="L733" i="14" s="1"/>
  <c r="L732" i="14" s="1"/>
  <c r="L731" i="14" s="1"/>
  <c r="L662" i="14"/>
  <c r="I662" i="14"/>
  <c r="F662" i="14"/>
  <c r="K662" i="14" l="1"/>
  <c r="K661" i="14" s="1"/>
  <c r="K656" i="14" s="1"/>
  <c r="K648" i="14" s="1"/>
  <c r="K647" i="14" s="1"/>
  <c r="K646" i="14" s="1"/>
  <c r="I661" i="14"/>
  <c r="I656" i="14" s="1"/>
  <c r="I648" i="14" s="1"/>
  <c r="I647" i="14" s="1"/>
  <c r="I646" i="14" s="1"/>
  <c r="N662" i="14"/>
  <c r="N661" i="14" s="1"/>
  <c r="N656" i="14" s="1"/>
  <c r="N648" i="14" s="1"/>
  <c r="N647" i="14" s="1"/>
  <c r="N646" i="14" s="1"/>
  <c r="L661" i="14"/>
  <c r="L656" i="14" s="1"/>
  <c r="L648" i="14" s="1"/>
  <c r="L647" i="14" s="1"/>
  <c r="L646" i="14" s="1"/>
  <c r="F661" i="14"/>
  <c r="H662" i="14"/>
  <c r="H661" i="14" s="1"/>
  <c r="H656" i="14" s="1"/>
  <c r="H648" i="14" s="1"/>
  <c r="H647" i="14" s="1"/>
  <c r="H646" i="14" s="1"/>
  <c r="I116" i="14" l="1"/>
  <c r="F253" i="14" l="1"/>
  <c r="H253" i="14" s="1"/>
  <c r="H251" i="14" s="1"/>
  <c r="H250" i="14" s="1"/>
  <c r="H249" i="14" s="1"/>
  <c r="F1015" i="14" l="1"/>
  <c r="H1015" i="14" s="1"/>
  <c r="H1013" i="14" s="1"/>
  <c r="H1012" i="14" s="1"/>
  <c r="H1011" i="14" s="1"/>
  <c r="H1010" i="14" s="1"/>
  <c r="H1009" i="14" s="1"/>
  <c r="H998" i="14" s="1"/>
  <c r="H997" i="14" s="1"/>
  <c r="L322" i="14"/>
  <c r="I322" i="14"/>
  <c r="L326" i="14"/>
  <c r="I326" i="14"/>
  <c r="F326" i="14"/>
  <c r="L371" i="14"/>
  <c r="I371" i="14"/>
  <c r="L266" i="14"/>
  <c r="I266" i="14"/>
  <c r="F266" i="14"/>
  <c r="H266" i="14" s="1"/>
  <c r="H265" i="14" s="1"/>
  <c r="H264" i="14" s="1"/>
  <c r="H257" i="14" s="1"/>
  <c r="H248" i="14" s="1"/>
  <c r="H247" i="14" s="1"/>
  <c r="N371" i="14" l="1"/>
  <c r="N370" i="14" s="1"/>
  <c r="N369" i="14" s="1"/>
  <c r="N365" i="14" s="1"/>
  <c r="N344" i="14" s="1"/>
  <c r="N338" i="14" s="1"/>
  <c r="L370" i="14"/>
  <c r="L369" i="14" s="1"/>
  <c r="L365" i="14" s="1"/>
  <c r="L344" i="14" s="1"/>
  <c r="L338" i="14" s="1"/>
  <c r="K326" i="14"/>
  <c r="K325" i="14" s="1"/>
  <c r="K324" i="14" s="1"/>
  <c r="I325" i="14"/>
  <c r="I324" i="14" s="1"/>
  <c r="N326" i="14"/>
  <c r="N325" i="14" s="1"/>
  <c r="N324" i="14" s="1"/>
  <c r="L325" i="14"/>
  <c r="L324" i="14" s="1"/>
  <c r="I265" i="14"/>
  <c r="I264" i="14" s="1"/>
  <c r="I257" i="14" s="1"/>
  <c r="I248" i="14" s="1"/>
  <c r="I247" i="14" s="1"/>
  <c r="K266" i="14"/>
  <c r="K265" i="14" s="1"/>
  <c r="K264" i="14" s="1"/>
  <c r="K257" i="14" s="1"/>
  <c r="K248" i="14" s="1"/>
  <c r="K247" i="14" s="1"/>
  <c r="F325" i="14"/>
  <c r="H326" i="14"/>
  <c r="H325" i="14" s="1"/>
  <c r="H324" i="14" s="1"/>
  <c r="H319" i="14" s="1"/>
  <c r="H318" i="14" s="1"/>
  <c r="H317" i="14" s="1"/>
  <c r="H286" i="14" s="1"/>
  <c r="I321" i="14"/>
  <c r="I320" i="14" s="1"/>
  <c r="K322" i="14"/>
  <c r="K321" i="14" s="1"/>
  <c r="K320" i="14" s="1"/>
  <c r="N322" i="14"/>
  <c r="N321" i="14" s="1"/>
  <c r="N320" i="14" s="1"/>
  <c r="L321" i="14"/>
  <c r="L320" i="14" s="1"/>
  <c r="L265" i="14"/>
  <c r="L264" i="14" s="1"/>
  <c r="N266" i="14"/>
  <c r="N265" i="14" s="1"/>
  <c r="N264" i="14" s="1"/>
  <c r="K371" i="14"/>
  <c r="K370" i="14" s="1"/>
  <c r="K369" i="14" s="1"/>
  <c r="K365" i="14" s="1"/>
  <c r="K344" i="14" s="1"/>
  <c r="K338" i="14" s="1"/>
  <c r="I370" i="14"/>
  <c r="I369" i="14" s="1"/>
  <c r="I365" i="14" s="1"/>
  <c r="I344" i="14" s="1"/>
  <c r="I338" i="14" s="1"/>
  <c r="F1013" i="14"/>
  <c r="B44" i="20"/>
  <c r="H35" i="20"/>
  <c r="E35" i="20"/>
  <c r="H19" i="20"/>
  <c r="E19" i="20"/>
  <c r="H16" i="20"/>
  <c r="E16" i="20"/>
  <c r="H11" i="20"/>
  <c r="B11" i="20"/>
  <c r="B35" i="20" l="1"/>
  <c r="B58" i="20" s="1"/>
  <c r="D44" i="20"/>
  <c r="D35" i="20" s="1"/>
  <c r="D58" i="20" s="1"/>
  <c r="K319" i="14"/>
  <c r="K318" i="14" s="1"/>
  <c r="K317" i="14" s="1"/>
  <c r="K286" i="14" s="1"/>
  <c r="N319" i="14"/>
  <c r="N318" i="14" s="1"/>
  <c r="N317" i="14" s="1"/>
  <c r="I319" i="14"/>
  <c r="I318" i="14" s="1"/>
  <c r="I317" i="14" s="1"/>
  <c r="I286" i="14" s="1"/>
  <c r="L319" i="14"/>
  <c r="L318" i="14" s="1"/>
  <c r="L317" i="14" s="1"/>
  <c r="L286" i="14" s="1"/>
  <c r="N286" i="14"/>
  <c r="H58" i="20"/>
  <c r="E58" i="20"/>
  <c r="F1039" i="14"/>
  <c r="F1037" i="14"/>
  <c r="I1030" i="14"/>
  <c r="I1029" i="14" s="1"/>
  <c r="I1009" i="14" s="1"/>
  <c r="I998" i="14" s="1"/>
  <c r="I997" i="14" s="1"/>
  <c r="F1027" i="14"/>
  <c r="F1026" i="14" s="1"/>
  <c r="F1023" i="14"/>
  <c r="F1022" i="14" s="1"/>
  <c r="F1017" i="14"/>
  <c r="F1007" i="14"/>
  <c r="F1003" i="14"/>
  <c r="F993" i="14"/>
  <c r="F992" i="14" s="1"/>
  <c r="F991" i="14" s="1"/>
  <c r="F990" i="14" s="1"/>
  <c r="F989" i="14" s="1"/>
  <c r="F987" i="14"/>
  <c r="F986" i="14" s="1"/>
  <c r="F985" i="14" s="1"/>
  <c r="F984" i="14" s="1"/>
  <c r="F983" i="14" s="1"/>
  <c r="F981" i="14"/>
  <c r="F979" i="14"/>
  <c r="F971" i="14"/>
  <c r="F969" i="14"/>
  <c r="L966" i="14"/>
  <c r="L965" i="14" s="1"/>
  <c r="L964" i="14" s="1"/>
  <c r="L959" i="14" s="1"/>
  <c r="L953" i="14" s="1"/>
  <c r="L952" i="14" s="1"/>
  <c r="L919" i="14" s="1"/>
  <c r="F962" i="14"/>
  <c r="F961" i="14" s="1"/>
  <c r="F960" i="14" s="1"/>
  <c r="F957" i="14"/>
  <c r="F956" i="14" s="1"/>
  <c r="F955" i="14" s="1"/>
  <c r="F954" i="14" s="1"/>
  <c r="F950" i="14"/>
  <c r="F949" i="14" s="1"/>
  <c r="F948" i="14" s="1"/>
  <c r="F947" i="14" s="1"/>
  <c r="F946" i="14" s="1"/>
  <c r="F945" i="14" s="1"/>
  <c r="F943" i="14"/>
  <c r="F942" i="14" s="1"/>
  <c r="F941" i="14" s="1"/>
  <c r="F940" i="14" s="1"/>
  <c r="F939" i="14" s="1"/>
  <c r="F937" i="14"/>
  <c r="F936" i="14" s="1"/>
  <c r="F935" i="14" s="1"/>
  <c r="F934" i="14" s="1"/>
  <c r="F932" i="14"/>
  <c r="F931" i="14" s="1"/>
  <c r="F930" i="14" s="1"/>
  <c r="F929" i="14" s="1"/>
  <c r="F925" i="14"/>
  <c r="F924" i="14" s="1"/>
  <c r="F923" i="14" s="1"/>
  <c r="F922" i="14" s="1"/>
  <c r="F921" i="14" s="1"/>
  <c r="F920" i="14" s="1"/>
  <c r="F916" i="14"/>
  <c r="F914" i="14"/>
  <c r="F912" i="14"/>
  <c r="F909" i="14"/>
  <c r="F907" i="14"/>
  <c r="F902" i="14"/>
  <c r="F900" i="14"/>
  <c r="F897" i="14"/>
  <c r="F893" i="14"/>
  <c r="F887" i="14"/>
  <c r="F885" i="14"/>
  <c r="F883" i="14"/>
  <c r="F880" i="14"/>
  <c r="F875" i="14"/>
  <c r="F873" i="14"/>
  <c r="F871" i="14"/>
  <c r="F869" i="14"/>
  <c r="F867" i="14"/>
  <c r="F863" i="14"/>
  <c r="F861" i="14"/>
  <c r="F854" i="14"/>
  <c r="F852" i="14"/>
  <c r="F846" i="14"/>
  <c r="F845" i="14" s="1"/>
  <c r="F844" i="14" s="1"/>
  <c r="F843" i="14" s="1"/>
  <c r="F841" i="14"/>
  <c r="F840" i="14" s="1"/>
  <c r="F838" i="14"/>
  <c r="F837" i="14" s="1"/>
  <c r="F832" i="14"/>
  <c r="F831" i="14" s="1"/>
  <c r="F830" i="14" s="1"/>
  <c r="F829" i="14" s="1"/>
  <c r="F828" i="14" s="1"/>
  <c r="F826" i="14"/>
  <c r="F825" i="14" s="1"/>
  <c r="F824" i="14" s="1"/>
  <c r="F819" i="14" s="1"/>
  <c r="F815" i="14"/>
  <c r="F814" i="14" s="1"/>
  <c r="F813" i="14" s="1"/>
  <c r="F812" i="14" s="1"/>
  <c r="F811" i="14" s="1"/>
  <c r="F810" i="14" s="1"/>
  <c r="F806" i="14"/>
  <c r="F805" i="14" s="1"/>
  <c r="F804" i="14" s="1"/>
  <c r="F803" i="14" s="1"/>
  <c r="F802" i="14" s="1"/>
  <c r="F801" i="14" s="1"/>
  <c r="F799" i="14"/>
  <c r="F798" i="14" s="1"/>
  <c r="F797" i="14" s="1"/>
  <c r="F796" i="14" s="1"/>
  <c r="F795" i="14" s="1"/>
  <c r="F794" i="14" s="1"/>
  <c r="F790" i="14"/>
  <c r="F789" i="14" s="1"/>
  <c r="F788" i="14" s="1"/>
  <c r="F787" i="14" s="1"/>
  <c r="F786" i="14" s="1"/>
  <c r="F785" i="14" s="1"/>
  <c r="F783" i="14"/>
  <c r="F781" i="14"/>
  <c r="L779" i="14"/>
  <c r="N779" i="14" s="1"/>
  <c r="I779" i="14"/>
  <c r="K779" i="14" s="1"/>
  <c r="F779" i="14"/>
  <c r="H779" i="14" s="1"/>
  <c r="L778" i="14"/>
  <c r="I778" i="14"/>
  <c r="F778" i="14"/>
  <c r="H778" i="14" s="1"/>
  <c r="F769" i="14"/>
  <c r="F766" i="14"/>
  <c r="F763" i="14"/>
  <c r="F762" i="14" s="1"/>
  <c r="F755" i="14"/>
  <c r="F753" i="14"/>
  <c r="F751" i="14"/>
  <c r="F748" i="14"/>
  <c r="F740" i="14"/>
  <c r="F738" i="14"/>
  <c r="F735" i="14"/>
  <c r="F729" i="14"/>
  <c r="F728" i="14" s="1"/>
  <c r="F727" i="14" s="1"/>
  <c r="F726" i="14" s="1"/>
  <c r="F725" i="14" s="1"/>
  <c r="F723" i="14"/>
  <c r="F722" i="14" s="1"/>
  <c r="F721" i="14" s="1"/>
  <c r="F720" i="14" s="1"/>
  <c r="F718" i="14"/>
  <c r="F717" i="14" s="1"/>
  <c r="F715" i="14"/>
  <c r="F714" i="14" s="1"/>
  <c r="F709" i="14"/>
  <c r="F708" i="14" s="1"/>
  <c r="F707" i="14" s="1"/>
  <c r="F706" i="14" s="1"/>
  <c r="F704" i="14"/>
  <c r="F702" i="14"/>
  <c r="F700" i="14"/>
  <c r="L699" i="14"/>
  <c r="I699" i="14"/>
  <c r="F699" i="14"/>
  <c r="F696" i="14"/>
  <c r="F694" i="14"/>
  <c r="F691" i="14"/>
  <c r="F689" i="14"/>
  <c r="F687" i="14"/>
  <c r="I683" i="14"/>
  <c r="I681" i="14"/>
  <c r="F677" i="14"/>
  <c r="F675" i="14"/>
  <c r="F673" i="14"/>
  <c r="F667" i="14"/>
  <c r="F666" i="14" s="1"/>
  <c r="F665" i="14" s="1"/>
  <c r="F664" i="14" s="1"/>
  <c r="F659" i="14"/>
  <c r="F657" i="14"/>
  <c r="F652" i="14"/>
  <c r="F650" i="14"/>
  <c r="F643" i="14"/>
  <c r="F642" i="14" s="1"/>
  <c r="F641" i="14" s="1"/>
  <c r="F640" i="14" s="1"/>
  <c r="F639" i="14" s="1"/>
  <c r="F638" i="14" s="1"/>
  <c r="F634" i="14"/>
  <c r="F633" i="14" s="1"/>
  <c r="F632" i="14" s="1"/>
  <c r="F631" i="14" s="1"/>
  <c r="F630" i="14" s="1"/>
  <c r="F629" i="14" s="1"/>
  <c r="F627" i="14"/>
  <c r="F626" i="14" s="1"/>
  <c r="F625" i="14" s="1"/>
  <c r="F624" i="14" s="1"/>
  <c r="F623" i="14" s="1"/>
  <c r="F622" i="14" s="1"/>
  <c r="F620" i="14"/>
  <c r="F619" i="14" s="1"/>
  <c r="F618" i="14" s="1"/>
  <c r="F617" i="14" s="1"/>
  <c r="F615" i="14"/>
  <c r="F613" i="14"/>
  <c r="F611" i="14"/>
  <c r="L602" i="14"/>
  <c r="L601" i="14" s="1"/>
  <c r="L600" i="14" s="1"/>
  <c r="I602" i="14"/>
  <c r="I601" i="14" s="1"/>
  <c r="I600" i="14" s="1"/>
  <c r="F604" i="14"/>
  <c r="F603" i="14" s="1"/>
  <c r="F602" i="14" s="1"/>
  <c r="F601" i="14" s="1"/>
  <c r="F600" i="14" s="1"/>
  <c r="F595" i="14"/>
  <c r="F594" i="14" s="1"/>
  <c r="F593" i="14" s="1"/>
  <c r="F592" i="14" s="1"/>
  <c r="F591" i="14" s="1"/>
  <c r="F590" i="14" s="1"/>
  <c r="F588" i="14"/>
  <c r="F587" i="14" s="1"/>
  <c r="F586" i="14" s="1"/>
  <c r="F585" i="14" s="1"/>
  <c r="F584" i="14" s="1"/>
  <c r="F583" i="14" s="1"/>
  <c r="F580" i="14"/>
  <c r="F579" i="14" s="1"/>
  <c r="F578" i="14" s="1"/>
  <c r="F577" i="14" s="1"/>
  <c r="F576" i="14" s="1"/>
  <c r="F573" i="14"/>
  <c r="F572" i="14" s="1"/>
  <c r="F571" i="14" s="1"/>
  <c r="F570" i="14" s="1"/>
  <c r="F569" i="14" s="1"/>
  <c r="F564" i="14"/>
  <c r="F562" i="14"/>
  <c r="F554" i="14"/>
  <c r="F552" i="14"/>
  <c r="F550" i="14"/>
  <c r="F545" i="14"/>
  <c r="F544" i="14" s="1"/>
  <c r="F542" i="14"/>
  <c r="F540" i="14"/>
  <c r="F535" i="14"/>
  <c r="F534" i="14" s="1"/>
  <c r="F533" i="14" s="1"/>
  <c r="F532" i="14" s="1"/>
  <c r="F529" i="14"/>
  <c r="F527" i="14"/>
  <c r="F525" i="14"/>
  <c r="F523" i="14"/>
  <c r="F517" i="14"/>
  <c r="F516" i="14" s="1"/>
  <c r="F515" i="14" s="1"/>
  <c r="F514" i="14" s="1"/>
  <c r="F513" i="14" s="1"/>
  <c r="F511" i="14"/>
  <c r="F510" i="14" s="1"/>
  <c r="F509" i="14" s="1"/>
  <c r="F508" i="14" s="1"/>
  <c r="F507" i="14" s="1"/>
  <c r="F504" i="14"/>
  <c r="F503" i="14" s="1"/>
  <c r="F502" i="14" s="1"/>
  <c r="F501" i="14" s="1"/>
  <c r="F500" i="14" s="1"/>
  <c r="F498" i="14"/>
  <c r="F496" i="14"/>
  <c r="F492" i="14"/>
  <c r="F494" i="14"/>
  <c r="H494" i="14" s="1"/>
  <c r="H493" i="14" s="1"/>
  <c r="F485" i="14"/>
  <c r="F484" i="14" s="1"/>
  <c r="F483" i="14" s="1"/>
  <c r="F482" i="14" s="1"/>
  <c r="F479" i="14"/>
  <c r="F472" i="14"/>
  <c r="F470" i="14"/>
  <c r="F468" i="14"/>
  <c r="F463" i="14"/>
  <c r="F462" i="14" s="1"/>
  <c r="F461" i="14" s="1"/>
  <c r="F460" i="14" s="1"/>
  <c r="F457" i="14"/>
  <c r="F455" i="14"/>
  <c r="F449" i="14"/>
  <c r="F448" i="14" s="1"/>
  <c r="F447" i="14" s="1"/>
  <c r="F445" i="14"/>
  <c r="F444" i="14" s="1"/>
  <c r="F443" i="14" s="1"/>
  <c r="F438" i="14"/>
  <c r="F437" i="14" s="1"/>
  <c r="F436" i="14" s="1"/>
  <c r="F435" i="14" s="1"/>
  <c r="F434" i="14" s="1"/>
  <c r="F433" i="14" s="1"/>
  <c r="F431" i="14"/>
  <c r="F430" i="14" s="1"/>
  <c r="F429" i="14" s="1"/>
  <c r="F428" i="14" s="1"/>
  <c r="F426" i="14"/>
  <c r="F425" i="14" s="1"/>
  <c r="F423" i="14"/>
  <c r="F422" i="14" s="1"/>
  <c r="F418" i="14"/>
  <c r="F417" i="14" s="1"/>
  <c r="F416" i="14" s="1"/>
  <c r="F415" i="14" s="1"/>
  <c r="F412" i="14"/>
  <c r="F410" i="14"/>
  <c r="F405" i="14"/>
  <c r="F407" i="14"/>
  <c r="F401" i="14"/>
  <c r="F403" i="14"/>
  <c r="F397" i="14"/>
  <c r="F399" i="14"/>
  <c r="F393" i="14"/>
  <c r="F395" i="14"/>
  <c r="F389" i="14"/>
  <c r="F391" i="14"/>
  <c r="F385" i="14"/>
  <c r="F387" i="14"/>
  <c r="F379" i="14"/>
  <c r="F378" i="14" s="1"/>
  <c r="F376" i="14"/>
  <c r="F372" i="14"/>
  <c r="F370" i="14"/>
  <c r="F367" i="14"/>
  <c r="F366" i="14" s="1"/>
  <c r="F359" i="14"/>
  <c r="F356" i="14" s="1"/>
  <c r="F355" i="14" s="1"/>
  <c r="F353" i="14"/>
  <c r="F351" i="14"/>
  <c r="F349" i="14"/>
  <c r="F347" i="14"/>
  <c r="F342" i="14"/>
  <c r="F341" i="14" s="1"/>
  <c r="F340" i="14" s="1"/>
  <c r="F339" i="14" s="1"/>
  <c r="F334" i="14"/>
  <c r="F336" i="14"/>
  <c r="F328" i="14"/>
  <c r="F321" i="14"/>
  <c r="F320" i="14" s="1"/>
  <c r="F314" i="14"/>
  <c r="F313" i="14" s="1"/>
  <c r="F311" i="14"/>
  <c r="F308" i="14"/>
  <c r="F305" i="14"/>
  <c r="F301" i="14"/>
  <c r="F299" i="14"/>
  <c r="F295" i="14"/>
  <c r="F293" i="14"/>
  <c r="F291" i="14"/>
  <c r="F284" i="14"/>
  <c r="F283" i="14" s="1"/>
  <c r="F282" i="14" s="1"/>
  <c r="F281" i="14" s="1"/>
  <c r="F279" i="14"/>
  <c r="F278" i="14" s="1"/>
  <c r="F277" i="14" s="1"/>
  <c r="F276" i="14" s="1"/>
  <c r="F273" i="14"/>
  <c r="F271" i="14"/>
  <c r="F265" i="14"/>
  <c r="F264" i="14" s="1"/>
  <c r="F262" i="14"/>
  <c r="F261" i="14" s="1"/>
  <c r="L260" i="14"/>
  <c r="F259" i="14"/>
  <c r="F258" i="14" s="1"/>
  <c r="F251" i="14"/>
  <c r="L246" i="14"/>
  <c r="I246" i="14"/>
  <c r="F246" i="14"/>
  <c r="L241" i="14"/>
  <c r="N241" i="14" s="1"/>
  <c r="I241" i="14"/>
  <c r="K241" i="14" s="1"/>
  <c r="F241" i="14"/>
  <c r="H241" i="14" s="1"/>
  <c r="L240" i="14"/>
  <c r="I240" i="14"/>
  <c r="F240" i="14"/>
  <c r="H240" i="14" s="1"/>
  <c r="F233" i="14"/>
  <c r="F231" i="14"/>
  <c r="F225" i="14"/>
  <c r="F224" i="14" s="1"/>
  <c r="F223" i="14" s="1"/>
  <c r="F222" i="14" s="1"/>
  <c r="F220" i="14"/>
  <c r="F219" i="14" s="1"/>
  <c r="F217" i="14"/>
  <c r="F216" i="14" s="1"/>
  <c r="F212" i="14"/>
  <c r="F210" i="14"/>
  <c r="F203" i="14"/>
  <c r="F201" i="14"/>
  <c r="F198" i="14"/>
  <c r="L196" i="14"/>
  <c r="I196" i="14"/>
  <c r="F196" i="14"/>
  <c r="F187" i="14"/>
  <c r="F189" i="14"/>
  <c r="F181" i="14"/>
  <c r="F178" i="14"/>
  <c r="L176" i="14"/>
  <c r="N176" i="14" s="1"/>
  <c r="I176" i="14"/>
  <c r="K176" i="14" s="1"/>
  <c r="F176" i="14"/>
  <c r="H176" i="14" s="1"/>
  <c r="L175" i="14"/>
  <c r="N175" i="14" s="1"/>
  <c r="I175" i="14"/>
  <c r="K175" i="14" s="1"/>
  <c r="F175" i="14"/>
  <c r="H175" i="14" s="1"/>
  <c r="L174" i="14"/>
  <c r="I174" i="14"/>
  <c r="F174" i="14"/>
  <c r="H174" i="14" s="1"/>
  <c r="F167" i="14"/>
  <c r="F166" i="14" s="1"/>
  <c r="L165" i="14"/>
  <c r="N165" i="14" s="1"/>
  <c r="I165" i="14"/>
  <c r="K165" i="14" s="1"/>
  <c r="F165" i="14"/>
  <c r="H165" i="14" s="1"/>
  <c r="L164" i="14"/>
  <c r="N164" i="14" s="1"/>
  <c r="I164" i="14"/>
  <c r="K164" i="14" s="1"/>
  <c r="F164" i="14"/>
  <c r="H164" i="14" s="1"/>
  <c r="L163" i="14"/>
  <c r="I163" i="14"/>
  <c r="F163" i="14"/>
  <c r="H163" i="14" s="1"/>
  <c r="L150" i="14"/>
  <c r="F153" i="14"/>
  <c r="F151" i="14"/>
  <c r="F148" i="14"/>
  <c r="F146" i="14"/>
  <c r="F144" i="14"/>
  <c r="F141" i="14"/>
  <c r="F139" i="14"/>
  <c r="F137" i="14"/>
  <c r="F134" i="14"/>
  <c r="F132" i="14"/>
  <c r="F131" i="14"/>
  <c r="F127" i="14"/>
  <c r="F126" i="14" s="1"/>
  <c r="F122" i="14"/>
  <c r="F121" i="14" s="1"/>
  <c r="L120" i="14"/>
  <c r="I120" i="14"/>
  <c r="F120" i="14"/>
  <c r="L115" i="14"/>
  <c r="I115" i="14"/>
  <c r="F115" i="14"/>
  <c r="F109" i="14"/>
  <c r="F107" i="14"/>
  <c r="F101" i="14"/>
  <c r="F100" i="14" s="1"/>
  <c r="F99" i="14" s="1"/>
  <c r="F97" i="14"/>
  <c r="F96" i="14" s="1"/>
  <c r="F95" i="14" s="1"/>
  <c r="F93" i="14"/>
  <c r="F92" i="14" s="1"/>
  <c r="F91" i="14" s="1"/>
  <c r="F90" i="14" s="1"/>
  <c r="F89" i="14" s="1"/>
  <c r="F87" i="14"/>
  <c r="F85" i="14"/>
  <c r="F82" i="14"/>
  <c r="F79" i="14"/>
  <c r="F77" i="14"/>
  <c r="L76" i="14"/>
  <c r="I76" i="14"/>
  <c r="F76" i="14"/>
  <c r="L74" i="14"/>
  <c r="N74" i="14" s="1"/>
  <c r="I74" i="14"/>
  <c r="K74" i="14" s="1"/>
  <c r="F74" i="14"/>
  <c r="H74" i="14" s="1"/>
  <c r="L73" i="14"/>
  <c r="N73" i="14" s="1"/>
  <c r="I73" i="14"/>
  <c r="K73" i="14" s="1"/>
  <c r="F73" i="14"/>
  <c r="H73" i="14" s="1"/>
  <c r="L72" i="14"/>
  <c r="N72" i="14" s="1"/>
  <c r="I72" i="14"/>
  <c r="K72" i="14" s="1"/>
  <c r="F72" i="14"/>
  <c r="H72" i="14" s="1"/>
  <c r="L71" i="14"/>
  <c r="I71" i="14"/>
  <c r="F71" i="14"/>
  <c r="H71" i="14" s="1"/>
  <c r="F65" i="14"/>
  <c r="F64" i="14" s="1"/>
  <c r="F63" i="14" s="1"/>
  <c r="F62" i="14" s="1"/>
  <c r="F59" i="14"/>
  <c r="F58" i="14" s="1"/>
  <c r="F57" i="14" s="1"/>
  <c r="F52" i="14"/>
  <c r="F51" i="14" s="1"/>
  <c r="F50" i="14" s="1"/>
  <c r="F49" i="14" s="1"/>
  <c r="F47" i="14"/>
  <c r="F46" i="14" s="1"/>
  <c r="F45" i="14" s="1"/>
  <c r="F43" i="14"/>
  <c r="F41" i="14"/>
  <c r="F38" i="14"/>
  <c r="F31" i="14"/>
  <c r="F30" i="14" s="1"/>
  <c r="F29" i="14" s="1"/>
  <c r="F28" i="14" s="1"/>
  <c r="F26" i="14"/>
  <c r="F25" i="14" s="1"/>
  <c r="F24" i="14" s="1"/>
  <c r="F22" i="14"/>
  <c r="F19" i="14"/>
  <c r="F17" i="14"/>
  <c r="H61" i="20" l="1"/>
  <c r="J59" i="20"/>
  <c r="B61" i="20"/>
  <c r="D59" i="20"/>
  <c r="G59" i="20"/>
  <c r="E61" i="20"/>
  <c r="F818" i="14"/>
  <c r="F649" i="14"/>
  <c r="H777" i="14"/>
  <c r="H776" i="14" s="1"/>
  <c r="H775" i="14" s="1"/>
  <c r="H774" i="14" s="1"/>
  <c r="H773" i="14" s="1"/>
  <c r="H772" i="14" s="1"/>
  <c r="H239" i="14"/>
  <c r="H238" i="14" s="1"/>
  <c r="H237" i="14" s="1"/>
  <c r="H236" i="14" s="1"/>
  <c r="H173" i="14"/>
  <c r="H172" i="14" s="1"/>
  <c r="H171" i="14" s="1"/>
  <c r="H170" i="14" s="1"/>
  <c r="H169" i="14" s="1"/>
  <c r="N699" i="14"/>
  <c r="N698" i="14" s="1"/>
  <c r="N693" i="14" s="1"/>
  <c r="N685" i="14" s="1"/>
  <c r="N670" i="14" s="1"/>
  <c r="N669" i="14" s="1"/>
  <c r="N645" i="14" s="1"/>
  <c r="L698" i="14"/>
  <c r="L693" i="14" s="1"/>
  <c r="L685" i="14" s="1"/>
  <c r="L670" i="14" s="1"/>
  <c r="L669" i="14" s="1"/>
  <c r="L645" i="14" s="1"/>
  <c r="H70" i="14"/>
  <c r="I173" i="14"/>
  <c r="I172" i="14" s="1"/>
  <c r="I171" i="14" s="1"/>
  <c r="I170" i="14" s="1"/>
  <c r="I169" i="14" s="1"/>
  <c r="K174" i="14"/>
  <c r="K173" i="14" s="1"/>
  <c r="K172" i="14" s="1"/>
  <c r="K171" i="14" s="1"/>
  <c r="K170" i="14" s="1"/>
  <c r="K169" i="14" s="1"/>
  <c r="I245" i="14"/>
  <c r="I244" i="14" s="1"/>
  <c r="I243" i="14" s="1"/>
  <c r="I242" i="14" s="1"/>
  <c r="K246" i="14"/>
  <c r="K245" i="14" s="1"/>
  <c r="K244" i="14" s="1"/>
  <c r="K243" i="14" s="1"/>
  <c r="K242" i="14" s="1"/>
  <c r="L75" i="14"/>
  <c r="N76" i="14"/>
  <c r="N75" i="14" s="1"/>
  <c r="L195" i="14"/>
  <c r="L194" i="14" s="1"/>
  <c r="L193" i="14" s="1"/>
  <c r="L192" i="14" s="1"/>
  <c r="L191" i="14" s="1"/>
  <c r="N196" i="14"/>
  <c r="N195" i="14" s="1"/>
  <c r="N194" i="14" s="1"/>
  <c r="N193" i="14" s="1"/>
  <c r="N192" i="14" s="1"/>
  <c r="N191" i="14" s="1"/>
  <c r="L245" i="14"/>
  <c r="L244" i="14" s="1"/>
  <c r="L243" i="14" s="1"/>
  <c r="L242" i="14" s="1"/>
  <c r="N246" i="14"/>
  <c r="N245" i="14" s="1"/>
  <c r="N244" i="14" s="1"/>
  <c r="N243" i="14" s="1"/>
  <c r="N242" i="14" s="1"/>
  <c r="F478" i="14"/>
  <c r="F477" i="14" s="1"/>
  <c r="F476" i="14" s="1"/>
  <c r="F475" i="14" s="1"/>
  <c r="F474" i="14" s="1"/>
  <c r="H479" i="14"/>
  <c r="H478" i="14" s="1"/>
  <c r="H477" i="14" s="1"/>
  <c r="H476" i="14" s="1"/>
  <c r="H475" i="14" s="1"/>
  <c r="H474" i="14" s="1"/>
  <c r="H440" i="14" s="1"/>
  <c r="L118" i="14"/>
  <c r="N120" i="14"/>
  <c r="N118" i="14" s="1"/>
  <c r="L162" i="14"/>
  <c r="L161" i="14" s="1"/>
  <c r="L160" i="14" s="1"/>
  <c r="L159" i="14" s="1"/>
  <c r="L158" i="14" s="1"/>
  <c r="N163" i="14"/>
  <c r="N162" i="14" s="1"/>
  <c r="N161" i="14" s="1"/>
  <c r="N160" i="14" s="1"/>
  <c r="N159" i="14" s="1"/>
  <c r="N158" i="14" s="1"/>
  <c r="L70" i="14"/>
  <c r="N71" i="14"/>
  <c r="N70" i="14" s="1"/>
  <c r="K115" i="14"/>
  <c r="K114" i="14" s="1"/>
  <c r="K113" i="14" s="1"/>
  <c r="I114" i="14"/>
  <c r="I113" i="14" s="1"/>
  <c r="K240" i="14"/>
  <c r="K239" i="14" s="1"/>
  <c r="K238" i="14" s="1"/>
  <c r="K237" i="14" s="1"/>
  <c r="K236" i="14" s="1"/>
  <c r="I239" i="14"/>
  <c r="I238" i="14" s="1"/>
  <c r="I237" i="14" s="1"/>
  <c r="I236" i="14" s="1"/>
  <c r="I777" i="14"/>
  <c r="I776" i="14" s="1"/>
  <c r="I775" i="14" s="1"/>
  <c r="I774" i="14" s="1"/>
  <c r="I773" i="14" s="1"/>
  <c r="I772" i="14" s="1"/>
  <c r="K778" i="14"/>
  <c r="K777" i="14" s="1"/>
  <c r="K776" i="14" s="1"/>
  <c r="K775" i="14" s="1"/>
  <c r="K774" i="14" s="1"/>
  <c r="K773" i="14" s="1"/>
  <c r="K772" i="14" s="1"/>
  <c r="I70" i="14"/>
  <c r="K71" i="14"/>
  <c r="K70" i="14" s="1"/>
  <c r="L239" i="14"/>
  <c r="L238" i="14" s="1"/>
  <c r="L237" i="14" s="1"/>
  <c r="L236" i="14" s="1"/>
  <c r="N240" i="14"/>
  <c r="N239" i="14" s="1"/>
  <c r="N238" i="14" s="1"/>
  <c r="N237" i="14" s="1"/>
  <c r="N236" i="14" s="1"/>
  <c r="L777" i="14"/>
  <c r="L776" i="14" s="1"/>
  <c r="L775" i="14" s="1"/>
  <c r="L774" i="14" s="1"/>
  <c r="L773" i="14" s="1"/>
  <c r="L772" i="14" s="1"/>
  <c r="N778" i="14"/>
  <c r="N777" i="14" s="1"/>
  <c r="N776" i="14" s="1"/>
  <c r="N775" i="14" s="1"/>
  <c r="N774" i="14" s="1"/>
  <c r="N773" i="14" s="1"/>
  <c r="N772" i="14" s="1"/>
  <c r="F245" i="14"/>
  <c r="F244" i="14" s="1"/>
  <c r="F243" i="14" s="1"/>
  <c r="F242" i="14" s="1"/>
  <c r="H246" i="14"/>
  <c r="H245" i="14" s="1"/>
  <c r="H244" i="14" s="1"/>
  <c r="H243" i="14" s="1"/>
  <c r="H242" i="14" s="1"/>
  <c r="F114" i="14"/>
  <c r="F113" i="14" s="1"/>
  <c r="H115" i="14"/>
  <c r="H114" i="14" s="1"/>
  <c r="H113" i="14" s="1"/>
  <c r="L173" i="14"/>
  <c r="L172" i="14" s="1"/>
  <c r="L171" i="14" s="1"/>
  <c r="L170" i="14" s="1"/>
  <c r="L169" i="14" s="1"/>
  <c r="N174" i="14"/>
  <c r="N173" i="14" s="1"/>
  <c r="N172" i="14" s="1"/>
  <c r="N171" i="14" s="1"/>
  <c r="N170" i="14" s="1"/>
  <c r="N169" i="14" s="1"/>
  <c r="F195" i="14"/>
  <c r="F194" i="14" s="1"/>
  <c r="H196" i="14"/>
  <c r="H195" i="14" s="1"/>
  <c r="H194" i="14" s="1"/>
  <c r="H193" i="14" s="1"/>
  <c r="H192" i="14" s="1"/>
  <c r="H191" i="14" s="1"/>
  <c r="F491" i="14"/>
  <c r="H492" i="14"/>
  <c r="H491" i="14" s="1"/>
  <c r="H490" i="14" s="1"/>
  <c r="H489" i="14" s="1"/>
  <c r="H488" i="14" s="1"/>
  <c r="F698" i="14"/>
  <c r="F693" i="14" s="1"/>
  <c r="H699" i="14"/>
  <c r="H698" i="14" s="1"/>
  <c r="H693" i="14" s="1"/>
  <c r="H685" i="14" s="1"/>
  <c r="H670" i="14" s="1"/>
  <c r="H669" i="14" s="1"/>
  <c r="H645" i="14" s="1"/>
  <c r="I162" i="14"/>
  <c r="I161" i="14" s="1"/>
  <c r="I160" i="14" s="1"/>
  <c r="I159" i="14" s="1"/>
  <c r="I158" i="14" s="1"/>
  <c r="K163" i="14"/>
  <c r="K162" i="14" s="1"/>
  <c r="K161" i="14" s="1"/>
  <c r="K160" i="14" s="1"/>
  <c r="K159" i="14" s="1"/>
  <c r="K158" i="14" s="1"/>
  <c r="F130" i="14"/>
  <c r="F129" i="14" s="1"/>
  <c r="H131" i="14"/>
  <c r="H130" i="14" s="1"/>
  <c r="H129" i="14" s="1"/>
  <c r="H125" i="14" s="1"/>
  <c r="H124" i="14" s="1"/>
  <c r="L114" i="14"/>
  <c r="L113" i="14" s="1"/>
  <c r="N115" i="14"/>
  <c r="N114" i="14" s="1"/>
  <c r="N113" i="14" s="1"/>
  <c r="F75" i="14"/>
  <c r="H76" i="14"/>
  <c r="H75" i="14" s="1"/>
  <c r="F118" i="14"/>
  <c r="H120" i="14"/>
  <c r="H118" i="14" s="1"/>
  <c r="K76" i="14"/>
  <c r="K75" i="14" s="1"/>
  <c r="I75" i="14"/>
  <c r="I118" i="14"/>
  <c r="K120" i="14"/>
  <c r="K118" i="14" s="1"/>
  <c r="H162" i="14"/>
  <c r="H161" i="14" s="1"/>
  <c r="H160" i="14" s="1"/>
  <c r="H159" i="14" s="1"/>
  <c r="H158" i="14" s="1"/>
  <c r="I195" i="14"/>
  <c r="I194" i="14" s="1"/>
  <c r="I193" i="14" s="1"/>
  <c r="I192" i="14" s="1"/>
  <c r="I191" i="14" s="1"/>
  <c r="K196" i="14"/>
  <c r="K195" i="14" s="1"/>
  <c r="K194" i="14" s="1"/>
  <c r="K193" i="14" s="1"/>
  <c r="K192" i="14" s="1"/>
  <c r="K191" i="14" s="1"/>
  <c r="L259" i="14"/>
  <c r="L258" i="14" s="1"/>
  <c r="L257" i="14" s="1"/>
  <c r="L248" i="14" s="1"/>
  <c r="L247" i="14" s="1"/>
  <c r="N260" i="14"/>
  <c r="N259" i="14" s="1"/>
  <c r="N258" i="14" s="1"/>
  <c r="N257" i="14" s="1"/>
  <c r="N248" i="14" s="1"/>
  <c r="N247" i="14" s="1"/>
  <c r="I698" i="14"/>
  <c r="I693" i="14" s="1"/>
  <c r="I685" i="14" s="1"/>
  <c r="K699" i="14"/>
  <c r="K698" i="14" s="1"/>
  <c r="K693" i="14" s="1"/>
  <c r="K685" i="14" s="1"/>
  <c r="K670" i="14" s="1"/>
  <c r="K669" i="14" s="1"/>
  <c r="K645" i="14" s="1"/>
  <c r="F1021" i="14"/>
  <c r="F1020" i="14" s="1"/>
  <c r="F409" i="14"/>
  <c r="F495" i="14"/>
  <c r="F866" i="14"/>
  <c r="F1002" i="14"/>
  <c r="F1001" i="14" s="1"/>
  <c r="F1000" i="14" s="1"/>
  <c r="F999" i="14" s="1"/>
  <c r="F1012" i="14"/>
  <c r="F1011" i="14" s="1"/>
  <c r="F1010" i="14" s="1"/>
  <c r="F906" i="14"/>
  <c r="F70" i="14"/>
  <c r="F173" i="14"/>
  <c r="F172" i="14" s="1"/>
  <c r="F162" i="14"/>
  <c r="F161" i="14" s="1"/>
  <c r="F160" i="14" s="1"/>
  <c r="F159" i="14" s="1"/>
  <c r="F158" i="14" s="1"/>
  <c r="F250" i="14"/>
  <c r="F249" i="14" s="1"/>
  <c r="F257" i="14"/>
  <c r="F275" i="14"/>
  <c r="F150" i="14"/>
  <c r="F928" i="14"/>
  <c r="F927" i="14" s="1"/>
  <c r="F978" i="14"/>
  <c r="F977" i="14" s="1"/>
  <c r="F976" i="14" s="1"/>
  <c r="F975" i="14" s="1"/>
  <c r="F851" i="14"/>
  <c r="F850" i="14" s="1"/>
  <c r="F849" i="14" s="1"/>
  <c r="F848" i="14" s="1"/>
  <c r="F522" i="14"/>
  <c r="F521" i="14" s="1"/>
  <c r="F520" i="14" s="1"/>
  <c r="F519" i="14" s="1"/>
  <c r="F177" i="14"/>
  <c r="F324" i="14"/>
  <c r="F319" i="14" s="1"/>
  <c r="F318" i="14" s="1"/>
  <c r="F539" i="14"/>
  <c r="F538" i="14" s="1"/>
  <c r="F537" i="14" s="1"/>
  <c r="F610" i="14"/>
  <c r="F609" i="14" s="1"/>
  <c r="F608" i="14" s="1"/>
  <c r="F607" i="14" s="1"/>
  <c r="F599" i="14" s="1"/>
  <c r="F598" i="14" s="1"/>
  <c r="F899" i="14"/>
  <c r="F1036" i="14"/>
  <c r="F1035" i="14" s="1"/>
  <c r="F1034" i="14" s="1"/>
  <c r="F1033" i="14" s="1"/>
  <c r="F1032" i="14" s="1"/>
  <c r="F143" i="14"/>
  <c r="F454" i="14"/>
  <c r="F453" i="14" s="1"/>
  <c r="F452" i="14" s="1"/>
  <c r="F451" i="14" s="1"/>
  <c r="F561" i="14"/>
  <c r="F560" i="14" s="1"/>
  <c r="F559" i="14" s="1"/>
  <c r="F558" i="14" s="1"/>
  <c r="F557" i="14" s="1"/>
  <c r="F556" i="14" s="1"/>
  <c r="F780" i="14"/>
  <c r="F270" i="14"/>
  <c r="F269" i="14" s="1"/>
  <c r="F268" i="14" s="1"/>
  <c r="F267" i="14" s="1"/>
  <c r="F734" i="14"/>
  <c r="F16" i="14"/>
  <c r="F384" i="14"/>
  <c r="F686" i="14"/>
  <c r="F882" i="14"/>
  <c r="F911" i="14"/>
  <c r="F765" i="14"/>
  <c r="F761" i="14" s="1"/>
  <c r="F760" i="14" s="1"/>
  <c r="F37" i="14"/>
  <c r="F36" i="14" s="1"/>
  <c r="F35" i="14" s="1"/>
  <c r="F34" i="14" s="1"/>
  <c r="F290" i="14"/>
  <c r="F289" i="14" s="1"/>
  <c r="F743" i="14"/>
  <c r="F549" i="14"/>
  <c r="F548" i="14" s="1"/>
  <c r="F547" i="14" s="1"/>
  <c r="F298" i="14"/>
  <c r="F297" i="14" s="1"/>
  <c r="I599" i="14"/>
  <c r="I598" i="14" s="1"/>
  <c r="F860" i="14"/>
  <c r="F859" i="14" s="1"/>
  <c r="F346" i="14"/>
  <c r="F345" i="14" s="1"/>
  <c r="L599" i="14"/>
  <c r="L598" i="14" s="1"/>
  <c r="F421" i="14"/>
  <c r="F420" i="14" s="1"/>
  <c r="F414" i="14" s="1"/>
  <c r="F106" i="14"/>
  <c r="F105" i="14" s="1"/>
  <c r="F104" i="14" s="1"/>
  <c r="F197" i="14"/>
  <c r="F209" i="14"/>
  <c r="F208" i="14" s="1"/>
  <c r="F207" i="14" s="1"/>
  <c r="F215" i="14"/>
  <c r="F214" i="14" s="1"/>
  <c r="F304" i="14"/>
  <c r="F303" i="14" s="1"/>
  <c r="F230" i="14"/>
  <c r="F229" i="14" s="1"/>
  <c r="F228" i="14" s="1"/>
  <c r="F227" i="14" s="1"/>
  <c r="F493" i="14"/>
  <c r="F656" i="14"/>
  <c r="F186" i="14"/>
  <c r="F185" i="14" s="1"/>
  <c r="F184" i="14" s="1"/>
  <c r="F183" i="14" s="1"/>
  <c r="F239" i="14"/>
  <c r="F238" i="14" s="1"/>
  <c r="F237" i="14" s="1"/>
  <c r="F236" i="14" s="1"/>
  <c r="F333" i="14"/>
  <c r="F332" i="14" s="1"/>
  <c r="F331" i="14" s="1"/>
  <c r="F330" i="14" s="1"/>
  <c r="F672" i="14"/>
  <c r="F671" i="14" s="1"/>
  <c r="I680" i="14"/>
  <c r="I679" i="14" s="1"/>
  <c r="F442" i="14"/>
  <c r="F441" i="14" s="1"/>
  <c r="F713" i="14"/>
  <c r="F712" i="14" s="1"/>
  <c r="F711" i="14" s="1"/>
  <c r="F369" i="14"/>
  <c r="F365" i="14" s="1"/>
  <c r="F467" i="14"/>
  <c r="F466" i="14" s="1"/>
  <c r="F465" i="14" s="1"/>
  <c r="F459" i="14" s="1"/>
  <c r="F568" i="14"/>
  <c r="F567" i="14" s="1"/>
  <c r="F777" i="14"/>
  <c r="F776" i="14" s="1"/>
  <c r="F836" i="14"/>
  <c r="F835" i="14" s="1"/>
  <c r="F892" i="14"/>
  <c r="F968" i="14"/>
  <c r="F964" i="14" s="1"/>
  <c r="F959" i="14" s="1"/>
  <c r="H637" i="14" l="1"/>
  <c r="F235" i="14"/>
  <c r="H235" i="14"/>
  <c r="H205" i="14" s="1"/>
  <c r="N69" i="14"/>
  <c r="N68" i="14" s="1"/>
  <c r="N67" i="14" s="1"/>
  <c r="N61" i="14" s="1"/>
  <c r="F648" i="14"/>
  <c r="F647" i="14" s="1"/>
  <c r="F646" i="14" s="1"/>
  <c r="N157" i="14"/>
  <c r="N235" i="14"/>
  <c r="N205" i="14" s="1"/>
  <c r="L157" i="14"/>
  <c r="L235" i="14"/>
  <c r="L205" i="14" s="1"/>
  <c r="F193" i="14"/>
  <c r="F192" i="14" s="1"/>
  <c r="F191" i="14" s="1"/>
  <c r="I670" i="14"/>
  <c r="I669" i="14" s="1"/>
  <c r="I645" i="14" s="1"/>
  <c r="I637" i="14" s="1"/>
  <c r="N112" i="14"/>
  <c r="N111" i="14" s="1"/>
  <c r="N103" i="14" s="1"/>
  <c r="K637" i="14"/>
  <c r="L112" i="14"/>
  <c r="L111" i="14" s="1"/>
  <c r="L103" i="14" s="1"/>
  <c r="F69" i="14"/>
  <c r="F68" i="14" s="1"/>
  <c r="F67" i="14" s="1"/>
  <c r="F61" i="14" s="1"/>
  <c r="H157" i="14"/>
  <c r="I112" i="14"/>
  <c r="I111" i="14" s="1"/>
  <c r="I103" i="14" s="1"/>
  <c r="F490" i="14"/>
  <c r="K112" i="14"/>
  <c r="K111" i="14" s="1"/>
  <c r="K103" i="14" s="1"/>
  <c r="F112" i="14"/>
  <c r="F111" i="14" s="1"/>
  <c r="H112" i="14"/>
  <c r="H111" i="14" s="1"/>
  <c r="H103" i="14" s="1"/>
  <c r="I235" i="14"/>
  <c r="I205" i="14" s="1"/>
  <c r="H487" i="14"/>
  <c r="H481" i="14"/>
  <c r="H480" i="14" s="1"/>
  <c r="K69" i="14"/>
  <c r="K68" i="14" s="1"/>
  <c r="K67" i="14" s="1"/>
  <c r="K61" i="14" s="1"/>
  <c r="I69" i="14"/>
  <c r="I68" i="14" s="1"/>
  <c r="I67" i="14" s="1"/>
  <c r="I61" i="14" s="1"/>
  <c r="L69" i="14"/>
  <c r="L68" i="14" s="1"/>
  <c r="L67" i="14" s="1"/>
  <c r="L61" i="14" s="1"/>
  <c r="K157" i="14"/>
  <c r="I157" i="14"/>
  <c r="H69" i="14"/>
  <c r="H68" i="14" s="1"/>
  <c r="H67" i="14" s="1"/>
  <c r="H61" i="14" s="1"/>
  <c r="L637" i="14"/>
  <c r="K235" i="14"/>
  <c r="K205" i="14" s="1"/>
  <c r="N637" i="14"/>
  <c r="F15" i="14"/>
  <c r="F14" i="14" s="1"/>
  <c r="F13" i="14" s="1"/>
  <c r="F865" i="14"/>
  <c r="F858" i="14" s="1"/>
  <c r="F857" i="14" s="1"/>
  <c r="F1009" i="14"/>
  <c r="F998" i="14" s="1"/>
  <c r="F997" i="14" s="1"/>
  <c r="F905" i="14"/>
  <c r="F904" i="14" s="1"/>
  <c r="F171" i="14"/>
  <c r="F170" i="14" s="1"/>
  <c r="F248" i="14"/>
  <c r="F247" i="14" s="1"/>
  <c r="F125" i="14"/>
  <c r="F124" i="14" s="1"/>
  <c r="F775" i="14"/>
  <c r="F774" i="14" s="1"/>
  <c r="F773" i="14" s="1"/>
  <c r="F772" i="14" s="1"/>
  <c r="F383" i="14"/>
  <c r="F382" i="14" s="1"/>
  <c r="F381" i="14" s="1"/>
  <c r="F953" i="14"/>
  <c r="F952" i="14" s="1"/>
  <c r="F919" i="14" s="1"/>
  <c r="F834" i="14"/>
  <c r="F817" i="14" s="1"/>
  <c r="F891" i="14"/>
  <c r="F890" i="14" s="1"/>
  <c r="F685" i="14"/>
  <c r="F670" i="14" s="1"/>
  <c r="F669" i="14" s="1"/>
  <c r="F288" i="14"/>
  <c r="F287" i="14" s="1"/>
  <c r="F531" i="14"/>
  <c r="F506" i="14" s="1"/>
  <c r="F733" i="14"/>
  <c r="F732" i="14" s="1"/>
  <c r="F731" i="14" s="1"/>
  <c r="F489" i="14"/>
  <c r="F488" i="14" s="1"/>
  <c r="F487" i="14" s="1"/>
  <c r="F206" i="14"/>
  <c r="F344" i="14"/>
  <c r="F440" i="14"/>
  <c r="F317" i="14"/>
  <c r="N56" i="14" l="1"/>
  <c r="N55" i="14" s="1"/>
  <c r="N1041" i="14" s="1"/>
  <c r="L56" i="14"/>
  <c r="I56" i="14"/>
  <c r="I55" i="14" s="1"/>
  <c r="I1041" i="14" s="1"/>
  <c r="H56" i="14"/>
  <c r="H55" i="14" s="1"/>
  <c r="H1041" i="14" s="1"/>
  <c r="K56" i="14"/>
  <c r="K55" i="14" s="1"/>
  <c r="K1041" i="14" s="1"/>
  <c r="L55" i="14"/>
  <c r="L1041" i="14" s="1"/>
  <c r="F169" i="14"/>
  <c r="F157" i="14" s="1"/>
  <c r="F889" i="14"/>
  <c r="F856" i="14" s="1"/>
  <c r="F793" i="14" s="1"/>
  <c r="F103" i="14"/>
  <c r="F56" i="14" s="1"/>
  <c r="F205" i="14"/>
  <c r="F338" i="14"/>
  <c r="F286" i="14" s="1"/>
  <c r="F645" i="14"/>
  <c r="F637" i="14" s="1"/>
  <c r="F481" i="14"/>
  <c r="F480" i="14" s="1"/>
  <c r="N1042" i="14" l="1"/>
  <c r="K1042" i="14"/>
  <c r="F55" i="14"/>
  <c r="F1041" i="14" s="1"/>
  <c r="H1042" i="14" s="1"/>
  <c r="C18" i="17" l="1"/>
  <c r="C28" i="17" s="1"/>
  <c r="C25" i="17" l="1"/>
  <c r="E18" i="17"/>
  <c r="D18" i="17"/>
</calcChain>
</file>

<file path=xl/sharedStrings.xml><?xml version="1.0" encoding="utf-8"?>
<sst xmlns="http://schemas.openxmlformats.org/spreadsheetml/2006/main" count="5822" uniqueCount="794">
  <si>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</si>
  <si>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</si>
  <si>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</si>
  <si>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</si>
  <si>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</si>
  <si>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</si>
  <si>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</si>
  <si>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</si>
  <si>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</si>
  <si>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</si>
  <si>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</si>
  <si>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</si>
  <si>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</si>
  <si>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</si>
  <si>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</si>
  <si>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</si>
  <si>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</si>
  <si>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</si>
  <si>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</si>
  <si>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</si>
  <si>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</si>
  <si>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1000000000</t>
  </si>
  <si>
    <t>Содержание аппарата</t>
  </si>
  <si>
    <t>9200000090</t>
  </si>
  <si>
    <t>0300000000</t>
  </si>
  <si>
    <t>Обеспечение технической защиты информации</t>
  </si>
  <si>
    <t>0800000000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</si>
  <si>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</si>
  <si>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</si>
  <si>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</si>
  <si>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по развитию управленческих кадров</t>
  </si>
  <si>
    <t>Предоставление услуг и мероприятия по хранению, комплектованию, использованию архивных документов</t>
  </si>
  <si>
    <t>Выплаты Почетным гражданам и поощрений к Почетной грамоте</t>
  </si>
  <si>
    <t>Обеспечение деятельности прочих учреждений</t>
  </si>
  <si>
    <t>Обеспечение качества предоставления услуг и выполнения функций</t>
  </si>
  <si>
    <t>Мероприятия по гражданской обороне, предупреждению и ликвидации чрезвычайных ситуаций</t>
  </si>
  <si>
    <t>Обеспечение деятельности казенных учреждений</t>
  </si>
  <si>
    <t>Выполнение мероприятий по обеспечению первичных мер пожарной безопасности</t>
  </si>
  <si>
    <t>400</t>
  </si>
  <si>
    <t>Капитальные вложения в объекты государственной (муниципальной) собственности</t>
  </si>
  <si>
    <t>Мероприятия по охране общественного порядка и профилактике правонарушений</t>
  </si>
  <si>
    <t>0400000000</t>
  </si>
  <si>
    <t>0430000000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</si>
  <si>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</si>
  <si>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</si>
  <si>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</si>
  <si>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</si>
  <si>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</si>
  <si>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</si>
  <si>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Мероприятия по противопожарной защите лесов</t>
  </si>
  <si>
    <t>Охрана, использование и воспроизводство городских лесов</t>
  </si>
  <si>
    <t>0530000000</t>
  </si>
  <si>
    <t>0530100000</t>
  </si>
  <si>
    <t>Содержание автомобильных дорог и элементов благоустройства</t>
  </si>
  <si>
    <t>0200000000</t>
  </si>
  <si>
    <t>0220000000</t>
  </si>
  <si>
    <t>Поддержание жилищного фонда в нормативном состоянии, в том числе обеспечение безопасных условий проживания граждан</t>
  </si>
  <si>
    <t>0520000000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</si>
  <si>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</si>
  <si>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Создание благоприятных условий для проживания и отдыха граждан</t>
  </si>
  <si>
    <t>Мероприятия по улучшению санитарного и экологического состояния территории</t>
  </si>
  <si>
    <t>Организация содержания мест захоронений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</si>
  <si>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</si>
  <si>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Освещение улиц</t>
  </si>
  <si>
    <t>Предоставление услуг (функций) по обеспечению деятельности в сфере благоустройства и дорожного хозяйства</t>
  </si>
  <si>
    <t>Обеспечение функций в сфере охраны окружающей среды и экологической безопасности</t>
  </si>
  <si>
    <t>0100000000</t>
  </si>
  <si>
    <t>0110000000</t>
  </si>
  <si>
    <t>1090302080</t>
  </si>
  <si>
    <t>Предоставление услуг прочими учреждениями образования</t>
  </si>
  <si>
    <t>0210000000</t>
  </si>
  <si>
    <t>Оказание материальной помощи ветеранам</t>
  </si>
  <si>
    <t>0830000000</t>
  </si>
  <si>
    <t>0830100000</t>
  </si>
  <si>
    <t>Обеспечение мероприятий по оказанию адресной помощи населению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</si>
  <si>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</si>
  <si>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</si>
  <si>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</si>
  <si>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Мероприятия по привлечению медицинских кадров в учреждения здравоохранения</t>
  </si>
  <si>
    <t>0600000000</t>
  </si>
  <si>
    <t>Управление объектами муниципальной недвижимости</t>
  </si>
  <si>
    <t>Управление земельными ресурсами</t>
  </si>
  <si>
    <t>Содержание объектов казны</t>
  </si>
  <si>
    <t>Предоставление услуг присмотра и ухода в муниципальных дошкольных учреждениях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</si>
  <si>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</si>
  <si>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Предоставление услуг в сфере общего образования</t>
  </si>
  <si>
    <t>Предоставление услуг по дополнительному образованию детей</t>
  </si>
  <si>
    <t>Мероприятия по организации отдыха детей и их оздоровления</t>
  </si>
  <si>
    <t>Мероприятия по повышению профессиональной компетентности педагогических кадров</t>
  </si>
  <si>
    <t>Присуждение звания "Юное дарование"</t>
  </si>
  <si>
    <t>Предупреждение правонарушений несовершеннолетними</t>
  </si>
  <si>
    <t>Мероприятия по профилактике потребления психоактивных веществ и противодействию распространения ВИЧ-инфекции</t>
  </si>
  <si>
    <t>Популяризация внутреннего и въездного туризма, формирование положительного туристского имиджа</t>
  </si>
  <si>
    <t>Мероприятия в сфере молодежной политики</t>
  </si>
  <si>
    <t>Предоставление услуг в сфере молодежной политики</t>
  </si>
  <si>
    <t>0230000000</t>
  </si>
  <si>
    <t>0230100000</t>
  </si>
  <si>
    <t>02301SК190</t>
  </si>
  <si>
    <t>Предоставление услуги по культурно-досуговой деятельности</t>
  </si>
  <si>
    <t>Публичный показ музейных предметов, музейных коллекций</t>
  </si>
  <si>
    <t>Библиотечное, библиографическое и информационное обслуживание пользователей библиотеки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</si>
  <si>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</si>
  <si>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</si>
  <si>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Организация досуга населения</t>
  </si>
  <si>
    <t>Поддержка профессионального мастерства, развитие народных промыслов и ремёсел</t>
  </si>
  <si>
    <t>Предоставление услуг прочими учреждениями культуры</t>
  </si>
  <si>
    <t>Мероприятия по профилактике потребления алкоголя</t>
  </si>
  <si>
    <t>Мероприятия по организации оздоровительной кампании детей и подростков</t>
  </si>
  <si>
    <t>Обеспечение населения спортивными сооружениями, исходя из нормативной потребности</t>
  </si>
  <si>
    <t>Мероприятия по физической культуре и спорту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</si>
  <si>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</si>
  <si>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</si>
  <si>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</si>
  <si>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</si>
  <si>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</si>
  <si>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</si>
  <si>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</si>
  <si>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</si>
  <si>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</si>
  <si>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</si>
  <si>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</si>
  <si>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</si>
  <si>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</si>
  <si>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Обеспечение мероприятий по содержанию и ремонту жилищного фонда</t>
  </si>
  <si>
    <t>Обеспечение мероприятий по расселению граждан из аварийного жилищного фонда</t>
  </si>
  <si>
    <t>целевая статья</t>
  </si>
  <si>
    <t>вид расходов</t>
  </si>
  <si>
    <t/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</si>
  <si>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</si>
  <si>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</si>
  <si>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</si>
  <si>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</si>
  <si>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</si>
  <si>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</si>
  <si>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</si>
  <si>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</si>
  <si>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</si>
  <si>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</si>
  <si>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</si>
  <si>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</si>
  <si>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</si>
  <si>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</si>
  <si>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</si>
  <si>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</si>
  <si>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</si>
  <si>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</si>
  <si>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</si>
  <si>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</si>
  <si>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</si>
  <si>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</si>
  <si>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</si>
  <si>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</si>
  <si>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</si>
  <si>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</si>
  <si>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</si>
  <si>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</si>
  <si>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</si>
  <si>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</si>
  <si>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</si>
  <si>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</si>
  <si>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</si>
  <si>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</si>
  <si>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</si>
  <si>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</si>
  <si>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</si>
  <si>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</si>
  <si>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</si>
  <si>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</si>
  <si>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</si>
  <si>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</si>
  <si>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</si>
  <si>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</si>
  <si>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</si>
  <si>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</si>
  <si>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</si>
  <si>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</si>
  <si>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</si>
  <si>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</si>
  <si>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</si>
  <si>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</si>
  <si>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</si>
  <si>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</si>
  <si>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</si>
  <si>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</si>
  <si>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</si>
  <si>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</si>
  <si>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</si>
  <si>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</si>
  <si>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</si>
  <si>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</si>
  <si>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</si>
  <si>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</si>
  <si>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</si>
  <si>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</si>
  <si>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</si>
  <si>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</si>
  <si>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</si>
  <si>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</si>
  <si>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</si>
  <si>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</si>
  <si>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</si>
  <si>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</si>
  <si>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</si>
  <si>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</si>
  <si>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</si>
  <si>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</si>
  <si>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</si>
  <si>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</si>
  <si>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</si>
  <si>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</si>
  <si>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</si>
  <si>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</si>
  <si>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</si>
  <si>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</si>
  <si>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</si>
  <si>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</si>
  <si>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</si>
  <si>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</si>
  <si>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</si>
  <si>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</si>
  <si>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</si>
  <si>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</si>
  <si>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</si>
  <si>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</si>
  <si>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</si>
  <si>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</si>
  <si>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</si>
  <si>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</si>
  <si>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 xml:space="preserve">Приведение в нормативное состояние учреждений, подведомственных Управлению культуры </t>
  </si>
  <si>
    <t>Приведение в нормативное состояние учреждений спортивной направленности</t>
  </si>
  <si>
    <t>Совершенствование системы АПС в образовательных учреждениях</t>
  </si>
  <si>
    <t>0107</t>
  </si>
  <si>
    <t>Проведение муниципальных выборов</t>
  </si>
  <si>
    <t>0407</t>
  </si>
  <si>
    <t>Лесное хозяйство</t>
  </si>
  <si>
    <t>0603</t>
  </si>
  <si>
    <t>Охрана объектов растительного и животного мира и среды их обитания</t>
  </si>
  <si>
    <t>1101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</si>
  <si>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</si>
  <si>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</si>
  <si>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</si>
  <si>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</si>
  <si>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</si>
  <si>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</si>
  <si>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Развитие технического творчества детей и молодежи</t>
  </si>
  <si>
    <t>Предоставление мер социальной поддержки педагогическим работникам образовательных учреждений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</si>
  <si>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</si>
  <si>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</si>
  <si>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Составление протоколов об административных правонарушениях</t>
  </si>
  <si>
    <t>Осуществление полномочий по созданию и организации деятельности административных комиссий</t>
  </si>
  <si>
    <t>Образование комиссий по делам несовершеннолетних и защита их прав и организация их деятельности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</si>
  <si>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</si>
  <si>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</si>
  <si>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</si>
  <si>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</si>
  <si>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</si>
  <si>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Государственная регистрация актов гражданского состояния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</si>
  <si>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</si>
  <si>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Организация мероприятий при осуществлении деятельности по обращению с животными без владельцев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</si>
  <si>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</si>
  <si>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</si>
  <si>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Оснащение муниципальных образовательных организаций оборудованием, средствами обучения и воспитания</t>
  </si>
  <si>
    <t>Единая субвенция на выполнение отдельных государственных полномочий в сфере образования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</si>
  <si>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</si>
  <si>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</si>
  <si>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</si>
  <si>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Обеспечение отдыха и оздоровления детей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</si>
  <si>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</si>
  <si>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</si>
  <si>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</si>
  <si>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9200000960</t>
  </si>
  <si>
    <t>тыс. руб.</t>
  </si>
  <si>
    <t>Разработка схем, проектирование и сооружение объектов инженерной инфраструктуры</t>
  </si>
  <si>
    <t>Софинансирование проектов инициативного бюджетирования (долевое участие местного бюджета)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</si>
  <si>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</si>
  <si>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Реализация мероприятия "Умею плавать!" (долевое участие местного бюджета)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</si>
  <si>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</si>
  <si>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</si>
  <si>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2026 год</t>
  </si>
  <si>
    <t>2027 год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</si>
  <si>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</si>
  <si>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</si>
  <si>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</si>
  <si>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</si>
  <si>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</si>
  <si>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</si>
  <si>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</si>
  <si>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к решению Думы</t>
  </si>
  <si>
    <t>см Изменения 2024</t>
  </si>
  <si>
    <t>здесь = предварит.</t>
  </si>
  <si>
    <t>0530200000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</si>
  <si>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</si>
  <si>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</si>
  <si>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</si>
  <si>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</si>
  <si>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</si>
  <si>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</si>
  <si>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</si>
  <si>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Озеленение территории муниципального округа</t>
  </si>
  <si>
    <t>Муниципальная программа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</si>
  <si>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</si>
  <si>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Муниципальная программа "Физическая культура и спорт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</si>
  <si>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</si>
  <si>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</si>
  <si>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</si>
  <si>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</si>
  <si>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</si>
  <si>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</si>
  <si>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</si>
  <si>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</si>
  <si>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</si>
  <si>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</si>
  <si>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</si>
  <si>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</si>
  <si>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Управление культуры администрации Соликамского муниципального округа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</si>
  <si>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</si>
  <si>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</si>
  <si>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</si>
  <si>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</si>
  <si>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</si>
  <si>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</si>
  <si>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Стипендии главы муниципального округа - главы администрации Соликамского муниципального округа ведущим спортсменам</t>
  </si>
  <si>
    <t>Глава муниципального округа - глава администрации Соликамского муниципального округа</t>
  </si>
  <si>
    <t>Поддержка технического состояния объектов коммунальной инфраструктуры</t>
  </si>
  <si>
    <t>Приведение в нормативное состояние муниципальных общеобразовательных учреждений (в том числе разработка ПСД)</t>
  </si>
  <si>
    <t>Приведение в нормативное состояние муниципальных зданий, помещений</t>
  </si>
  <si>
    <t>Оборудование системами оповещения, управления эвакуацией и освещения мест массового пребывания людей</t>
  </si>
  <si>
    <t>Соликамского муниципального округа</t>
  </si>
  <si>
    <t>Приложение 4</t>
  </si>
  <si>
    <t xml:space="preserve">Наименование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</si>
  <si>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</si>
  <si>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</si>
  <si>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</si>
  <si>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</si>
  <si>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</si>
  <si>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</si>
  <si>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</si>
  <si>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</si>
  <si>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</si>
  <si>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</si>
  <si>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</si>
  <si>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</si>
  <si>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</si>
  <si>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</si>
  <si>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</si>
  <si>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</si>
  <si>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</si>
  <si>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</si>
  <si>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t>Итого</t>
  </si>
  <si>
    <t>Обеспечение проведения выборов и референдумов</t>
  </si>
  <si>
    <t>Дх = решение июль 2025</t>
  </si>
  <si>
    <t>Рх = решение июль 2025</t>
  </si>
  <si>
    <t>ИДфц = решение июль 2025</t>
  </si>
  <si>
    <t>Ведомственная структура расходов на 2026 год и плановый период 2027 и 2028 годов</t>
  </si>
  <si>
    <t>0430200040</t>
  </si>
  <si>
    <t>0430401210</t>
  </si>
  <si>
    <t>0430401220</t>
  </si>
  <si>
    <t>0430401230</t>
  </si>
  <si>
    <t>1030201010</t>
  </si>
  <si>
    <t>0430300000</t>
  </si>
  <si>
    <t>0430400000</t>
  </si>
  <si>
    <t xml:space="preserve">Комплексы процессных мероприятий </t>
  </si>
  <si>
    <t>1030000000</t>
  </si>
  <si>
    <t>1030200000</t>
  </si>
  <si>
    <t>0930309200</t>
  </si>
  <si>
    <t>0930300000</t>
  </si>
  <si>
    <t>Региональные проекты в рамках национальных проектов</t>
  </si>
  <si>
    <t>011Ю600000</t>
  </si>
  <si>
    <t>Региональный проект "Педагоги и наставники"</t>
  </si>
  <si>
    <t>011Ю650500</t>
  </si>
  <si>
    <t>011Ю651790</t>
  </si>
  <si>
    <t>011Ю653030</t>
  </si>
  <si>
    <t>0120000000</t>
  </si>
  <si>
    <t>Региональные проекты вне национальных проектов</t>
  </si>
  <si>
    <t>0120100000</t>
  </si>
  <si>
    <t>Региональный проект "Развитие инфраструктуры в сфере образования"</t>
  </si>
  <si>
    <t>01201SН820</t>
  </si>
  <si>
    <t>Региональный проект "Комфортный край"</t>
  </si>
  <si>
    <t>012KKSP350</t>
  </si>
  <si>
    <t>0130000000</t>
  </si>
  <si>
    <t>Комплексы процессных мероприятий</t>
  </si>
  <si>
    <t>0130100000</t>
  </si>
  <si>
    <t>0130107210</t>
  </si>
  <si>
    <t>0130107220</t>
  </si>
  <si>
    <t>0130107350</t>
  </si>
  <si>
    <t xml:space="preserve">Приведение в нормативное состояние муниципальных образовательных учреждений, реализующих программы дошкольного образования </t>
  </si>
  <si>
    <t>0130107360</t>
  </si>
  <si>
    <t>Приведение в нормативное состояние муниципальных общеобразовательных учреждений</t>
  </si>
  <si>
    <t>0130107370</t>
  </si>
  <si>
    <t>Приведение в нормативное состояние муниципальных учреждений дополнительного образования и прочих учреждений</t>
  </si>
  <si>
    <t>013012Н420</t>
  </si>
  <si>
    <t>0130200000</t>
  </si>
  <si>
    <t>0130200040</t>
  </si>
  <si>
    <t>0130202030</t>
  </si>
  <si>
    <t>0130202050</t>
  </si>
  <si>
    <t>0130202060</t>
  </si>
  <si>
    <t>0130202080</t>
  </si>
  <si>
    <t>0130207230</t>
  </si>
  <si>
    <t xml:space="preserve"> 013022Н020</t>
  </si>
  <si>
    <t>01302SН040</t>
  </si>
  <si>
    <t>01302L3040</t>
  </si>
  <si>
    <t>0130300000</t>
  </si>
  <si>
    <t>0130307110</t>
  </si>
  <si>
    <t>0130307120</t>
  </si>
  <si>
    <t>0130307130</t>
  </si>
  <si>
    <t>0130307300</t>
  </si>
  <si>
    <t>0130307400</t>
  </si>
  <si>
    <t>013032С140</t>
  </si>
  <si>
    <t>013032С170</t>
  </si>
  <si>
    <t>021Я500000</t>
  </si>
  <si>
    <t>Региональный проект "Семейные ценности и инфраструктура культуры"</t>
  </si>
  <si>
    <t>Техническое оснащение региональных и муниципальных музеев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</si>
  <si>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</t>
  </si>
  <si>
    <t>0230108110</t>
  </si>
  <si>
    <t>0230108120</t>
  </si>
  <si>
    <t>0230108320</t>
  </si>
  <si>
    <t>Обследование и приведение в нормативное состояние учреждений, подведомственных Управлению культуры</t>
  </si>
  <si>
    <t>02301L4670</t>
  </si>
  <si>
    <t>0230200000</t>
  </si>
  <si>
    <t>0230200040</t>
  </si>
  <si>
    <t>0230202060</t>
  </si>
  <si>
    <t>0230202070</t>
  </si>
  <si>
    <t>0230202090</t>
  </si>
  <si>
    <t>0230202100</t>
  </si>
  <si>
    <t>0230202110</t>
  </si>
  <si>
    <t>0230202130</t>
  </si>
  <si>
    <t>0230300000</t>
  </si>
  <si>
    <t>0230300150</t>
  </si>
  <si>
    <t>0230307700</t>
  </si>
  <si>
    <t>0230308400</t>
  </si>
  <si>
    <t>0230308500</t>
  </si>
  <si>
    <t>0230308600</t>
  </si>
  <si>
    <t>0230308700</t>
  </si>
  <si>
    <t>0330000000</t>
  </si>
  <si>
    <t>0330100000</t>
  </si>
  <si>
    <t>0330103330</t>
  </si>
  <si>
    <t>Установка, обслуживание и совершенствование систем видеонаблюдения</t>
  </si>
  <si>
    <t>0330103340</t>
  </si>
  <si>
    <t>0330103350</t>
  </si>
  <si>
    <t>Приобретение, обслуживание, установка и совершенствование систем технического контроля</t>
  </si>
  <si>
    <t>0330103360</t>
  </si>
  <si>
    <t>Реализации мероприятий Комплексного плана противодействия идеологии терроризма в Пермском крае</t>
  </si>
  <si>
    <t>0330200000</t>
  </si>
  <si>
    <t>0330200080</t>
  </si>
  <si>
    <t>033022У100</t>
  </si>
  <si>
    <t>033022У150</t>
  </si>
  <si>
    <t>0330300000</t>
  </si>
  <si>
    <t>0330303100</t>
  </si>
  <si>
    <t>0330303200</t>
  </si>
  <si>
    <t>0330303300</t>
  </si>
  <si>
    <t>0330303400</t>
  </si>
  <si>
    <t>0330303500</t>
  </si>
  <si>
    <t>Содержание, строительство источников противопожарного водоснабжения</t>
  </si>
  <si>
    <t>0330303600</t>
  </si>
  <si>
    <t>0330303700</t>
  </si>
  <si>
    <t>0330303800</t>
  </si>
  <si>
    <t>0330303900</t>
  </si>
  <si>
    <t>0330305320</t>
  </si>
  <si>
    <t>Мероприятия по улучшению санитарного состояния территории</t>
  </si>
  <si>
    <t>03303SП020</t>
  </si>
  <si>
    <t>0330400000</t>
  </si>
  <si>
    <t>0330404100</t>
  </si>
  <si>
    <t>0330404200</t>
  </si>
  <si>
    <t>0330406100</t>
  </si>
  <si>
    <t>0330406300</t>
  </si>
  <si>
    <t>0430304400</t>
  </si>
  <si>
    <t>Развитие торговли и потребительского рынка (организация торговли в отдаленных и в малонаселенных пунктах)</t>
  </si>
  <si>
    <t>0430304500</t>
  </si>
  <si>
    <t>0430304600</t>
  </si>
  <si>
    <t>051И200000</t>
  </si>
  <si>
    <t>Региональный проект "Жилье"</t>
  </si>
  <si>
    <t>051И26748Z</t>
  </si>
  <si>
    <t>051И400000</t>
  </si>
  <si>
    <t>Региональный проект "Формирование комфортной городской среды"</t>
  </si>
  <si>
    <t>051И454240</t>
  </si>
  <si>
    <t>051И455550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</si>
  <si>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</t>
  </si>
  <si>
    <t>0520300000</t>
  </si>
  <si>
    <t>Региональный проект "Комплексное благоустройство"</t>
  </si>
  <si>
    <t>05203SЖ090</t>
  </si>
  <si>
    <t>05203SЖ650</t>
  </si>
  <si>
    <t>0520400000</t>
  </si>
  <si>
    <t>Региональный проект "Местные дороги"</t>
  </si>
  <si>
    <t>05204SД110</t>
  </si>
  <si>
    <t>052KK00000</t>
  </si>
  <si>
    <t>052KKSP311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</si>
  <si>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</t>
  </si>
  <si>
    <t>0530105110</t>
  </si>
  <si>
    <t>0530105160</t>
  </si>
  <si>
    <t>Обеспечение мероприятий по переселению граждан из аварийного жилищного фонда</t>
  </si>
  <si>
    <t>0530105240</t>
  </si>
  <si>
    <t>053019Д020</t>
  </si>
  <si>
    <t>05301SP250</t>
  </si>
  <si>
    <t>0530200040</t>
  </si>
  <si>
    <t>0530202010</t>
  </si>
  <si>
    <t>053029Д030</t>
  </si>
  <si>
    <t>0530300000</t>
  </si>
  <si>
    <t>0530305310</t>
  </si>
  <si>
    <t>0530305320</t>
  </si>
  <si>
    <t>0530305340</t>
  </si>
  <si>
    <t>0530305370</t>
  </si>
  <si>
    <t>0530400000</t>
  </si>
  <si>
    <t>0530405210</t>
  </si>
  <si>
    <t>0530405260</t>
  </si>
  <si>
    <t>0530500000</t>
  </si>
  <si>
    <t>0530505220</t>
  </si>
  <si>
    <t>053059Д010</t>
  </si>
  <si>
    <t>0530600000</t>
  </si>
  <si>
    <t>0530604620</t>
  </si>
  <si>
    <t>0530605120</t>
  </si>
  <si>
    <t>0530605520</t>
  </si>
  <si>
    <t>053062С460</t>
  </si>
  <si>
    <t>0620000000</t>
  </si>
  <si>
    <t>0630000000</t>
  </si>
  <si>
    <t>0630100000</t>
  </si>
  <si>
    <t>0630109300</t>
  </si>
  <si>
    <t>0630200000</t>
  </si>
  <si>
    <t>0630200040</t>
  </si>
  <si>
    <t>Предоставление услуг по дополнительному образованию, подготовке спортивного резерва и функционированию центра тестирования ГТО</t>
  </si>
  <si>
    <t>0630300000</t>
  </si>
  <si>
    <t>0630309400</t>
  </si>
  <si>
    <t>0630309500</t>
  </si>
  <si>
    <t>0630309600</t>
  </si>
  <si>
    <t>0630309700</t>
  </si>
  <si>
    <t>06303SФ320</t>
  </si>
  <si>
    <t>0830101400</t>
  </si>
  <si>
    <t>Организация городского конкурса проектов ТОС</t>
  </si>
  <si>
    <t>08301SP060</t>
  </si>
  <si>
    <t>Реализация мероприятий с участием средств самообложения граждан</t>
  </si>
  <si>
    <t>08301SP061</t>
  </si>
  <si>
    <t>Приобретение и установка пожарного резервуара в д.Харюшина (долевое участие краевого бюджета)</t>
  </si>
  <si>
    <t>Приобретение и установка пожарного резервуара в д.Харюшина  (долевое участие юридических и физических лиц)</t>
  </si>
  <si>
    <t>08301SP062</t>
  </si>
  <si>
    <t xml:space="preserve">Ремонт колодца в д.Володино (долевое участие краевого бюджета) </t>
  </si>
  <si>
    <t>Ремонт колодца в д.Володино (долевое участие юридических и физических лиц)</t>
  </si>
  <si>
    <t>08301SP063</t>
  </si>
  <si>
    <t>Ремонт уличного освещения в поселке Геологоразведка по улице Геологов  (долевое участие краевого бюджета)</t>
  </si>
  <si>
    <t>Ремонт уличного освещения в поселке Геологоразведка по улице Геологов (долевое участие юридических и физических лиц)</t>
  </si>
  <si>
    <t>08301SP064</t>
  </si>
  <si>
    <t>Ремонт сетей наружного освещения в д.Попова-Останина  (долевое участие краевого бюджета)</t>
  </si>
  <si>
    <t>Ремонт сетей наружного освещения в д.Попова-Останина (долевое участие юридических и физических лиц)</t>
  </si>
  <si>
    <t>08301SP065</t>
  </si>
  <si>
    <t>Ремонт уличного освещения от автобусной остановки по улице Центральная до улицы Мира в деревне Вильва  (долевое участие краевого бюджета)</t>
  </si>
  <si>
    <t>Ремонт уличного освещения от автобусной остановки по улице Центральная до улицы Мира в деревне Вильва (долевое участие юридических и физических лиц)</t>
  </si>
  <si>
    <t>08301SP066</t>
  </si>
  <si>
    <t>Ремонт уличного освещения от дома № 16 по улице Набережная в селе Касиб до набережной реки Лысьва   (долевое участие краевого бюджета)</t>
  </si>
  <si>
    <t>Ремонт уличного освещения от дома № 16 по улице Набережная в селе Касиб до набережной реки Лысьва (долевое участие юридических и физических лиц)</t>
  </si>
  <si>
    <t>08301SP067</t>
  </si>
  <si>
    <t>Монтаж ограждений по аллее Дружбы в селе Тохтуева  (долевое участие краевого бюджета)</t>
  </si>
  <si>
    <t>Монтаж ограждений по аллее Дружбы в селе Тохтуева (долевое участие юридических и физических лиц)</t>
  </si>
  <si>
    <t>08301SP068</t>
  </si>
  <si>
    <t>Обустройство родника в селе Жуланово  (долевое участие краевого бюджета)</t>
  </si>
  <si>
    <t>Обустройство родника в селе Жуланово (долевое участие юридических и физических лиц)</t>
  </si>
  <si>
    <t>08301SP069</t>
  </si>
  <si>
    <t>Ремонт клуба в с.В.Мошево, Ремонт крыльца Усовского сельского клуба  (долевое участие краевого бюджета)</t>
  </si>
  <si>
    <t>Ремонт клуба в с.В.Мошево, Ремонт крыльца Усовского сельского клуба (долевое участие юридических и физических лиц)</t>
  </si>
  <si>
    <t>08301SP080</t>
  </si>
  <si>
    <t>Софинансирование проектов инициативного бюджетирования</t>
  </si>
  <si>
    <t>08301SP081</t>
  </si>
  <si>
    <t>Ремонт участков дороги по ул.Октябрьская в с.Половодово (долевое участие местного бюджета)</t>
  </si>
  <si>
    <t>Ремонт участков дороги по ул.Октябрьская в с.Половодово (долевое участие юридических и физических лиц)</t>
  </si>
  <si>
    <t>08301SP082</t>
  </si>
  <si>
    <t>08301SP083</t>
  </si>
  <si>
    <t>08301SP084</t>
  </si>
  <si>
    <t>Ремонт помещения Родниковского сельского дома культуры (долевое участие местного бюджета)</t>
  </si>
  <si>
    <t>Ремонт помещения Родниковского сельского дома культуры (долевое участие юридических и физических лиц)</t>
  </si>
  <si>
    <t>08301SP085</t>
  </si>
  <si>
    <t>Обустройство тренажерного зала Физкультурно-оздоровительного центра по адресу проспект Ленина, 19  (долевое участие местного бюджета)</t>
  </si>
  <si>
    <t>Обустройство тренажерного зала Физкультурно-оздоровительного центра по адресу проспект Ленина, 19 (долевое участие юридических и физических лиц)</t>
  </si>
  <si>
    <t>08301SP086</t>
  </si>
  <si>
    <t>Приобретение и установка оборудования для спортивной площадки в п.Геологоразведка  (долевое участие местного бюджета)</t>
  </si>
  <si>
    <t>Приобретение и установка оборудования для спортивной площадки в п.Геологоразведка  (долевое участие юридических и физических лиц)</t>
  </si>
  <si>
    <t>0830300000</t>
  </si>
  <si>
    <t>0830301310</t>
  </si>
  <si>
    <t>0830400000</t>
  </si>
  <si>
    <t>0830401310</t>
  </si>
  <si>
    <t>0830420100</t>
  </si>
  <si>
    <t>0830500000</t>
  </si>
  <si>
    <t>0830600000</t>
  </si>
  <si>
    <t>0830601310</t>
  </si>
  <si>
    <t>093012С020</t>
  </si>
  <si>
    <t>093012С070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</si>
  <si>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</si>
  <si>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093012С080</t>
  </si>
  <si>
    <t>09301L4970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</si>
  <si>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 (долевое участие федерального и краевого бюджета)</t>
  </si>
  <si>
    <t>0930200000</t>
  </si>
  <si>
    <t>093022С090</t>
  </si>
  <si>
    <t>0930309100</t>
  </si>
  <si>
    <t>Единовременные денежные выплаты многодетным семьям, состоящим на учете по месту жительства в округе, взамен предоставления земельного участка в собственность бесплатно</t>
  </si>
  <si>
    <t>0930309620</t>
  </si>
  <si>
    <t>0930309900</t>
  </si>
  <si>
    <t>1030100000</t>
  </si>
  <si>
    <t>1030101250</t>
  </si>
  <si>
    <t>1030200040</t>
  </si>
  <si>
    <t>1030200150</t>
  </si>
  <si>
    <t>1030200080</t>
  </si>
  <si>
    <t>1030200130</t>
  </si>
  <si>
    <t>1030201140</t>
  </si>
  <si>
    <t>1030201170</t>
  </si>
  <si>
    <t>103022T060</t>
  </si>
  <si>
    <t>103022В230</t>
  </si>
  <si>
    <t>103022П040</t>
  </si>
  <si>
    <t>103022П060</t>
  </si>
  <si>
    <t>103022С150</t>
  </si>
  <si>
    <t>Образование комиссий по делам несовершеннолетних и защите их прав и организацию их деятельности</t>
  </si>
  <si>
    <t>103022С250</t>
  </si>
  <si>
    <t>103022Я490</t>
  </si>
  <si>
    <t>1030251200</t>
  </si>
  <si>
    <t>1030259300</t>
  </si>
  <si>
    <t>1030300070</t>
  </si>
  <si>
    <t xml:space="preserve">600 </t>
  </si>
  <si>
    <t>1030301100</t>
  </si>
  <si>
    <t>1030320020</t>
  </si>
  <si>
    <t>Пенсии за выслугу лет лицам, замещавшим должности муниципальной службы и лицам, замещавшим муниципальные должности</t>
  </si>
  <si>
    <t>1030320030</t>
  </si>
  <si>
    <t>Обеспечение функций органов местного самоуправления</t>
  </si>
  <si>
    <t>Резервный фонд администрации Соликамского муниципального округа</t>
  </si>
  <si>
    <t>92000SP080</t>
  </si>
  <si>
    <t>1030300000</t>
  </si>
  <si>
    <t xml:space="preserve"> 0130200000</t>
  </si>
  <si>
    <t>021Я555900</t>
  </si>
  <si>
    <t>Техническое оснащение региональных и муниципальных музеев (долевое участие местного бюджета)</t>
  </si>
  <si>
    <t>0830501310</t>
  </si>
  <si>
    <t>012KK00000</t>
  </si>
  <si>
    <t xml:space="preserve">Софинансирование проектов инициативного бюджетирования (долевое участие местного бюджета) </t>
  </si>
  <si>
    <t>Комплекс процессных мероприятий "Приведение в нормативное состояние муниципальных объектов"</t>
  </si>
  <si>
    <t xml:space="preserve">Комплекс процессных мероприятий "Приведение в нормативное состояние муниципальных объектов" </t>
  </si>
  <si>
    <t>Комплекс процессных мероприятий "Обеспечение выполнения функций муниципальными органами и обеспечение деятельности муниципальных учреждений"</t>
  </si>
  <si>
    <t>Комплекс процессных мероприятий "Иные направления деятельности в сфере образования"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</si>
  <si>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</si>
  <si>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062KK00000</t>
  </si>
  <si>
    <t>062KKSФ130</t>
  </si>
  <si>
    <t>022KKSP312</t>
  </si>
  <si>
    <t>022KK00000</t>
  </si>
  <si>
    <t>920KKSP312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</si>
  <si>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 (долевое участие краевого бюджета)</t>
  </si>
  <si>
    <t>051И26748S</t>
  </si>
  <si>
    <t>Комплекс процессных мероприятий "Иные направления деятельности в сфере безопасности"</t>
  </si>
  <si>
    <t>Комплекс процессных мероприятий "Иные направления деятельности в сфере охраны окружающей среды"</t>
  </si>
  <si>
    <t>Комплекс процессных мероприятий "Иные направления деятельности в сфере физической культуры и спорта"</t>
  </si>
  <si>
    <t xml:space="preserve">Комплекс процессных мероприятий "Развитие малого и среднего предпринимательства и поддержка сельского хозяйства" </t>
  </si>
  <si>
    <t xml:space="preserve">Комплекс процессных мероприятий "Управление муниципальным имуществом и земельными ресурсами" </t>
  </si>
  <si>
    <t>Комплекс процессных мероприятий "Благоустройство территории"</t>
  </si>
  <si>
    <t>Комплекс процессных мероприятий "Иные направления деятельности в сфере дорожного хозяйства"</t>
  </si>
  <si>
    <t>Комплекс процессных мероприятий "Поддержка коммунальной инфраструктуры"</t>
  </si>
  <si>
    <t xml:space="preserve">Комплекс процессных мероприятий "Укрепление гражданского единства и межнационального согласия" </t>
  </si>
  <si>
    <t xml:space="preserve">Комплекс процессных мероприятий "Поддержка ветеранов войны, труда, Вооруженных сил и правоохранительных органов" </t>
  </si>
  <si>
    <t>Комплекс процессных мероприятий "Меры социальной поддержки населения"</t>
  </si>
  <si>
    <t>Комплекс процессных мероприятий "Иные направления деятельности в сфере муниципального управления"</t>
  </si>
  <si>
    <t>Комплекс процессных мероприятий "Обеспечение выполнения функций муниципальными органами и Обеспечение деятельности муниципальных учреждений"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</si>
  <si>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 (долевое участие местного бюджета)</t>
  </si>
  <si>
    <t>Реализация мероприятий Комплексного плана противодействия идеологии терроризма в Пермском крае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</si>
  <si>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 (долевое участие местного бюджета)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</si>
  <si>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  (долевое участие краевого бюджета)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</si>
  <si>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(долевое участие местного бюджета)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</si>
  <si>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2026 год и плановый период 2027 и 2028 годов</t>
  </si>
  <si>
    <t xml:space="preserve">2028 год                  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</si>
  <si>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 (долевое участие краевого бюджета)</t>
  </si>
  <si>
    <t>Реализация мероприятий по обеспечению устойчивого сокращения непригодного для проживания жилого фонда (долевое участие местного бюджета)</t>
  </si>
  <si>
    <t>920KK00000</t>
  </si>
  <si>
    <t>Формирование имиджа и бренда Соликамского  муниципального округа</t>
  </si>
  <si>
    <t xml:space="preserve">                                                                                          к решению Думы</t>
  </si>
  <si>
    <t xml:space="preserve">Перечень                                                                                                                           некоммерческих организаций - получателей субсидий из бюджета Соликамского муниципального округа </t>
  </si>
  <si>
    <t>Получатель субсидии</t>
  </si>
  <si>
    <t>Некоммерческий фонд «Соликамский фонд поддержки и развития территориального общественного самоуправления и общественных инициатив»</t>
  </si>
  <si>
    <t>Соликамская общественная организация ветеранов войны, труда Вооруженных сил и правоохранительных органов</t>
  </si>
  <si>
    <t>Соликамская городская общественная организация инвалидов «ЛУЧ»</t>
  </si>
  <si>
    <t xml:space="preserve">Общественное учреждение пожарной охраны «Добровольная пожарная команда Соликамского муниципального округа Пермского края» </t>
  </si>
  <si>
    <t xml:space="preserve">Некоммерческая организация «Фонд капитального ремонта общего имущества в многоквартирных домах в Пермском крае» </t>
  </si>
  <si>
    <t xml:space="preserve">                                                                                          Соликамского муниципального округа</t>
  </si>
  <si>
    <t>8</t>
  </si>
  <si>
    <t>Комплекс процессных мероприятий "Иные направления деятельности в сфере культуры, туризма, молодежной политики"</t>
  </si>
  <si>
    <t>Комплекс процессных мероприятий "Иные направления деятельности в сфере градостроительной деятельности и ЖКХ"</t>
  </si>
  <si>
    <t>Комплекс процессных мероприятий "Иные направления деятельности в сфере  градостроительной деятельности и ЖКХ"</t>
  </si>
  <si>
    <t>Комплекс процессных мероприятий "Развитие взаимодействия органов местного самоуправления с гражданским обществом "</t>
  </si>
  <si>
    <t>Комплекс процессных мероприятий "Развитие взаимодействия органов местного самоуправления с гражданским обществом"</t>
  </si>
  <si>
    <t>0630202140</t>
  </si>
  <si>
    <t>Распределение общего объема межбюджетных трансфертов, получаемых из других бюджетов бюджетной системы Российской Федерации, на 2026 год и плановый период 2027 и 2028 годов</t>
  </si>
  <si>
    <t>2028 год</t>
  </si>
  <si>
    <t>Стимулирование муниципальных образований к увеличению численности самозанятых граждан и поступлений налога на профессиональный доход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</si>
  <si>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</si>
  <si>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</si>
  <si>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</si>
  <si>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</si>
  <si>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</si>
  <si>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</si>
  <si>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</si>
  <si>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муниципального округа,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</si>
  <si>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</si>
  <si>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</si>
  <si>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</si>
  <si>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01.01.2027</t>
  </si>
  <si>
    <t>задолженность на 01.01.2028</t>
  </si>
  <si>
    <t xml:space="preserve">2. </t>
  </si>
  <si>
    <t>Кредиты кредитных организаций, привлеченные в бюджет Соликамского муниципального округа,  в валюте Российской Федерации</t>
  </si>
  <si>
    <t>Приложение 1</t>
  </si>
  <si>
    <t>Приложение 2</t>
  </si>
  <si>
    <t>Приложение 3</t>
  </si>
  <si>
    <t>Приложение 5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</si>
  <si>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</si>
  <si>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</si>
  <si>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1.1.</t>
  </si>
  <si>
    <t>Остаток задолженности по предоставленным муниципальным гарантиям в прошлые годы</t>
  </si>
  <si>
    <t>1.2.</t>
  </si>
  <si>
    <t xml:space="preserve">Предоставление муниципальных гарантий в очередном финансовом году </t>
  </si>
  <si>
    <t>1.3.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</si>
  <si>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</si>
  <si>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</si>
  <si>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</si>
  <si>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1.5.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</si>
  <si>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</si>
  <si>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</si>
  <si>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</si>
  <si>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</si>
  <si>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</si>
  <si>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гарантий на 2026 год и плановый период 2027 и 2028 годов</t>
  </si>
  <si>
    <t>Программа муниципальных внутренних заимствований на 2026 год и плановый период 2027 и 2028 годов</t>
  </si>
  <si>
    <t>задолженность на 01.01.2029</t>
  </si>
  <si>
    <t>Строительство, реконструкция, капитальный ремонт и ремонт автомобильных дорог и искусcтвенных сооружений на них (в том числе разработка ПСД)</t>
  </si>
  <si>
    <t>Реализация программ формирования современной городской среды (долевое участие местного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</si>
  <si>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</si>
  <si>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</si>
  <si>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</si>
  <si>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</si>
  <si>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</si>
  <si>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 </t>
  </si>
  <si>
    <t xml:space="preserve">Управление градостроительной деятельностью </t>
  </si>
  <si>
    <t>Организация перевозок пассажиров автомобильным транспортом</t>
  </si>
  <si>
    <t xml:space="preserve">Организация перевозок пассажиров автомобильным транспортом </t>
  </si>
  <si>
    <t>Благоустройство территории детского сада "Детский квартал", 2 этап  (долевое участие местного бюджета)</t>
  </si>
  <si>
    <t>Благоустройство территории детского сада "Детский квартал", 2 этап (долевое участие юридических и физических лиц)</t>
  </si>
  <si>
    <t>Мероприятия, осуществляемые органами местного самоуправления в рамках непрограммных направлений деятельности</t>
  </si>
  <si>
    <t>Мероприятия, осуществляемые органами местного самоуправления в рамках  непрограммных направлений деятельности</t>
  </si>
  <si>
    <t>Комплекс процессных мероприятий "Реабилитация и социальная интеграция инвалидов"</t>
  </si>
  <si>
    <t>Источники внутреннего финансирования дефицита бюджета на 2026 год и плановый период 2027 и 2028 годов</t>
  </si>
  <si>
    <t>Соликамская окружная местная организация общероссийской общественной организации  «Всероссийское общество инвалидов» в Пермском крае</t>
  </si>
  <si>
    <t>Ремонт территории МАУ "МП "Молодежь Соликамска" с установкой сценического комплекса (долевое участие местного бюджета)</t>
  </si>
  <si>
    <t>Ремонт территории МАУ "МП "Молодежь Соликамска" с установкой сценического комплекса (долевое участие юридических и физических лиц)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</si>
  <si>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(долевое участие краевого и федерального бюджетов)</t>
  </si>
  <si>
    <t>ИТОГО по муниципальным программам</t>
  </si>
  <si>
    <t>Мероприятия по модернизации образовательных организаций</t>
  </si>
  <si>
    <t>Мероприятия по модернизации образовательных организаций (долевое участие местного бюджета)</t>
  </si>
  <si>
    <t>Мероприятия по модернизации образовательных организаций (долевое участие краевого бюджета)</t>
  </si>
  <si>
    <t xml:space="preserve">итого по непрограммным направлениям деятельности  </t>
  </si>
  <si>
    <t>Приобретение и установка пожарного резервуара в д.Харюшина (долевое участие юридических и физических лиц)</t>
  </si>
  <si>
    <t xml:space="preserve">                                                                                          Приложение 7</t>
  </si>
  <si>
    <t>Автономная некоммерческая организация «Соликамский Медиа Центр»</t>
  </si>
  <si>
    <t>изменения</t>
  </si>
  <si>
    <t xml:space="preserve">2028 год                1 чтение          </t>
  </si>
  <si>
    <t xml:space="preserve">изменения </t>
  </si>
  <si>
    <t xml:space="preserve">2027 год               1 чтение          </t>
  </si>
  <si>
    <t xml:space="preserve">2026 год                1 чтение      </t>
  </si>
  <si>
    <t xml:space="preserve">2027 год                  1 чтение </t>
  </si>
  <si>
    <t>мп</t>
  </si>
  <si>
    <t>непрогр.р</t>
  </si>
  <si>
    <t>Мероприятия по модернизации образовательных организаций  (долевое участие краевого бюджета)</t>
  </si>
  <si>
    <t>Техническое оснащение региональных и муниципальных музеев (долевое участие федерального и краевого бюджетов)</t>
  </si>
  <si>
    <t>Техническое оснащение региональных и муниципальных музеев  (долевое участие федерального и краевого бюджетов)</t>
  </si>
  <si>
    <t xml:space="preserve">Выполнение работ по сохранению объектов культурного наследия, находящихся в собственности муниципальных образований 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</si>
  <si>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(долевое участие местного бюджета)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</si>
  <si>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</si>
  <si>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</si>
  <si>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Выплата материального стимулирования народным дружинникам за участие в охране общественного порядка (долевое участие краевого бюджета)</t>
  </si>
  <si>
    <t>Реализация программ формирования современной городской среды (долевое участие федерального и краевого бюджетов)</t>
  </si>
  <si>
    <t xml:space="preserve">2026 год              1 чтение    </t>
  </si>
  <si>
    <t>Мероприятия по модернизации образовательных организаций  (долевое участие местного бюджета)</t>
  </si>
  <si>
    <t>021Я555194</t>
  </si>
  <si>
    <t>Государственная поддержка отрасли культуры (приобретение для детских школ искусств по видам искусств и профессиональных образовательных организаций, находящихся в ведении органов государственной власти субъектов Российской Федерации или муниципальных образований в сфере культуры) музыкальных инструментов, оборудования, материалов) (долевое участие местного бюджета)</t>
  </si>
  <si>
    <t>9</t>
  </si>
  <si>
    <t>10</t>
  </si>
  <si>
    <t>12</t>
  </si>
  <si>
    <t>13</t>
  </si>
  <si>
    <t xml:space="preserve">контролька = Условные в % от Дх с поправками </t>
  </si>
  <si>
    <t xml:space="preserve">        </t>
  </si>
  <si>
    <t>МБТ без дотаций к 1 чтению</t>
  </si>
  <si>
    <t>МБТ без дотаций ко 2 чтению</t>
  </si>
  <si>
    <t>2027 год                 1 чтение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</si>
  <si>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и краевого бюджетов)</t>
  </si>
  <si>
    <t>Реализация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</si>
  <si>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Реализация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</si>
  <si>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 xml:space="preserve">Реализация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</si>
  <si>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2026 год          </t>
  </si>
  <si>
    <t xml:space="preserve">2027 год           </t>
  </si>
  <si>
    <t xml:space="preserve">2026 год               </t>
  </si>
  <si>
    <t xml:space="preserve">2027 год              </t>
  </si>
  <si>
    <t xml:space="preserve">2028 год                </t>
  </si>
  <si>
    <t>скрыли строки 84,119</t>
  </si>
  <si>
    <t>скрыла строки 689,690,756,878</t>
  </si>
  <si>
    <t xml:space="preserve">2026 год            </t>
  </si>
  <si>
    <t xml:space="preserve">2027 год         </t>
  </si>
  <si>
    <t xml:space="preserve">2028 год           </t>
  </si>
  <si>
    <t>от 10.12.2025 № 780</t>
  </si>
  <si>
    <t xml:space="preserve">                                                                                          от 10.12.2025 № 780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</si>
</sst>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#,##0.00000"/>
    <numFmt numFmtId="168" formatCode="0.0"/>
  </numFmts>
  <fonts count="4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Arial Cyr"/>
      <charset val="204"/>
    </font>
    <font>
      <sz val="11"/>
      <color indexed="10"/>
      <name val="Arial Cyr"/>
      <charset val="204"/>
    </font>
    <font>
      <sz val="14"/>
      <name val="Times New Roman"/>
      <family val="1"/>
      <charset val="204"/>
    </font>
    <font>
      <sz val="10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1"/>
      <color rgb="FFC00000"/>
      <name val="Arial Cyr"/>
      <charset val="204"/>
    </font>
    <font>
      <i/>
      <sz val="1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b/>
      <sz val="10.5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5" fillId="0" borderId="0"/>
    <xf numFmtId="164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2" fillId="0" borderId="0"/>
    <xf numFmtId="4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/>
    <xf numFmtId="0" fontId="7" fillId="0" borderId="0"/>
    <xf numFmtId="0" fontId="5" fillId="0" borderId="0"/>
    <xf numFmtId="0" fontId="1" fillId="0" borderId="0"/>
    <xf numFmtId="0" fontId="5" fillId="0" borderId="0"/>
  </cellStyleXfs>
  <cellXfs count="284">
    <xf numFmtId="0" fontId="0" fillId="0" borderId="0" xfId="0"/>
    <xf numFmtId="166" fontId="4" fillId="3" borderId="1" xfId="1" applyNumberFormat="1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center"/>
    </xf>
    <xf numFmtId="49" fontId="3" fillId="3" borderId="1" xfId="1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center"/>
    </xf>
    <xf numFmtId="49" fontId="4" fillId="3" borderId="0" xfId="0" applyNumberFormat="1" applyFont="1" applyFill="1" applyAlignment="1">
      <alignment vertical="center"/>
    </xf>
    <xf numFmtId="0" fontId="4" fillId="0" borderId="0" xfId="2" applyFont="1" applyAlignment="1">
      <alignment horizontal="left" vertical="center"/>
    </xf>
    <xf numFmtId="49" fontId="3" fillId="3" borderId="1" xfId="1" applyNumberFormat="1" applyFont="1" applyFill="1" applyBorder="1" applyAlignment="1">
      <alignment horizontal="justify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14" fillId="0" borderId="0" xfId="2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7" fillId="0" borderId="0" xfId="15"/>
    <xf numFmtId="0" fontId="4" fillId="0" borderId="0" xfId="15" applyFont="1" applyAlignment="1">
      <alignment horizontal="left" vertical="center"/>
    </xf>
    <xf numFmtId="0" fontId="4" fillId="0" borderId="0" xfId="15" applyFont="1"/>
    <xf numFmtId="2" fontId="19" fillId="0" borderId="0" xfId="15" applyNumberFormat="1" applyFont="1" applyAlignment="1">
      <alignment horizontal="center" wrapText="1"/>
    </xf>
    <xf numFmtId="0" fontId="5" fillId="0" borderId="0" xfId="1" applyAlignment="1">
      <alignment vertical="center"/>
    </xf>
    <xf numFmtId="0" fontId="3" fillId="0" borderId="1" xfId="15" applyFont="1" applyBorder="1" applyAlignment="1">
      <alignment horizontal="center" vertical="center"/>
    </xf>
    <xf numFmtId="0" fontId="20" fillId="0" borderId="0" xfId="15" applyFont="1"/>
    <xf numFmtId="0" fontId="4" fillId="0" borderId="1" xfId="15" applyFont="1" applyBorder="1" applyAlignment="1">
      <alignment horizontal="justify" wrapText="1"/>
    </xf>
    <xf numFmtId="0" fontId="21" fillId="0" borderId="0" xfId="15" applyFont="1"/>
    <xf numFmtId="0" fontId="4" fillId="0" borderId="1" xfId="15" applyFont="1" applyBorder="1"/>
    <xf numFmtId="0" fontId="22" fillId="0" borderId="0" xfId="0" applyFont="1" applyAlignment="1">
      <alignment vertical="center"/>
    </xf>
    <xf numFmtId="0" fontId="15" fillId="0" borderId="0" xfId="15" applyFont="1" applyAlignment="1">
      <alignment horizontal="left"/>
    </xf>
    <xf numFmtId="0" fontId="23" fillId="0" borderId="0" xfId="15" applyFont="1"/>
    <xf numFmtId="0" fontId="24" fillId="0" borderId="0" xfId="1" applyFont="1" applyAlignment="1">
      <alignment vertical="center"/>
    </xf>
    <xf numFmtId="0" fontId="25" fillId="0" borderId="0" xfId="15" applyFont="1"/>
    <xf numFmtId="0" fontId="4" fillId="3" borderId="0" xfId="17" applyFont="1" applyFill="1" applyAlignment="1">
      <alignment vertical="center"/>
    </xf>
    <xf numFmtId="0" fontId="4" fillId="0" borderId="0" xfId="1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2" applyFont="1" applyAlignment="1">
      <alignment horizontal="right" vertical="center"/>
    </xf>
    <xf numFmtId="3" fontId="4" fillId="0" borderId="0" xfId="18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18" applyFont="1" applyAlignment="1">
      <alignment vertical="center"/>
    </xf>
    <xf numFmtId="3" fontId="3" fillId="0" borderId="0" xfId="18" applyNumberFormat="1" applyFont="1" applyAlignment="1">
      <alignment horizontal="center" vertical="center" wrapText="1"/>
    </xf>
    <xf numFmtId="3" fontId="4" fillId="0" borderId="0" xfId="18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3" fontId="4" fillId="0" borderId="1" xfId="18" applyNumberFormat="1" applyFont="1" applyBorder="1" applyAlignment="1">
      <alignment wrapText="1"/>
    </xf>
    <xf numFmtId="166" fontId="4" fillId="0" borderId="1" xfId="0" applyNumberFormat="1" applyFont="1" applyBorder="1" applyAlignment="1">
      <alignment horizontal="center" wrapText="1"/>
    </xf>
    <xf numFmtId="0" fontId="4" fillId="0" borderId="1" xfId="0" applyFont="1" applyBorder="1"/>
    <xf numFmtId="168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3" fontId="12" fillId="0" borderId="0" xfId="0" applyNumberFormat="1" applyFont="1" applyAlignment="1">
      <alignment horizontal="left" vertical="center" wrapText="1"/>
    </xf>
    <xf numFmtId="3" fontId="12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justify" wrapText="1"/>
    </xf>
    <xf numFmtId="166" fontId="12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justify" wrapText="1"/>
    </xf>
    <xf numFmtId="0" fontId="7" fillId="3" borderId="0" xfId="10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29" fillId="3" borderId="0" xfId="10" applyFont="1" applyFill="1" applyAlignment="1">
      <alignment vertical="center"/>
    </xf>
    <xf numFmtId="0" fontId="22" fillId="3" borderId="0" xfId="10" applyFont="1" applyFill="1" applyAlignment="1">
      <alignment vertical="center"/>
    </xf>
    <xf numFmtId="0" fontId="18" fillId="3" borderId="0" xfId="1" applyFont="1" applyFill="1" applyAlignment="1">
      <alignment vertical="center" wrapText="1"/>
    </xf>
    <xf numFmtId="0" fontId="12" fillId="3" borderId="4" xfId="0" applyFont="1" applyFill="1" applyBorder="1" applyAlignment="1">
      <alignment wrapText="1"/>
    </xf>
    <xf numFmtId="0" fontId="4" fillId="3" borderId="0" xfId="0" applyFont="1" applyFill="1" applyAlignment="1">
      <alignment horizontal="right" vertical="center"/>
    </xf>
    <xf numFmtId="0" fontId="3" fillId="3" borderId="1" xfId="10" applyFont="1" applyFill="1" applyBorder="1" applyAlignment="1">
      <alignment horizontal="center" vertical="center" wrapText="1"/>
    </xf>
    <xf numFmtId="0" fontId="3" fillId="3" borderId="1" xfId="1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22" fillId="3" borderId="5" xfId="10" applyNumberFormat="1" applyFont="1" applyFill="1" applyBorder="1" applyAlignment="1">
      <alignment horizontal="center" vertical="center"/>
    </xf>
    <xf numFmtId="0" fontId="22" fillId="3" borderId="6" xfId="10" applyFont="1" applyFill="1" applyBorder="1" applyAlignment="1">
      <alignment horizontal="left" vertical="center"/>
    </xf>
    <xf numFmtId="166" fontId="22" fillId="3" borderId="6" xfId="10" applyNumberFormat="1" applyFont="1" applyFill="1" applyBorder="1" applyAlignment="1">
      <alignment vertical="center"/>
    </xf>
    <xf numFmtId="0" fontId="4" fillId="3" borderId="6" xfId="10" applyFont="1" applyFill="1" applyBorder="1" applyAlignment="1">
      <alignment vertical="center" wrapText="1"/>
    </xf>
    <xf numFmtId="166" fontId="4" fillId="3" borderId="6" xfId="10" applyNumberFormat="1" applyFont="1" applyFill="1" applyBorder="1" applyAlignment="1">
      <alignment horizontal="center" wrapText="1"/>
    </xf>
    <xf numFmtId="0" fontId="4" fillId="3" borderId="7" xfId="10" applyFont="1" applyFill="1" applyBorder="1" applyAlignment="1">
      <alignment vertical="center" wrapText="1"/>
    </xf>
    <xf numFmtId="166" fontId="4" fillId="3" borderId="8" xfId="10" applyNumberFormat="1" applyFont="1" applyFill="1" applyBorder="1" applyAlignment="1">
      <alignment horizontal="center" wrapText="1"/>
    </xf>
    <xf numFmtId="166" fontId="4" fillId="3" borderId="2" xfId="10" applyNumberFormat="1" applyFont="1" applyFill="1" applyBorder="1" applyAlignment="1">
      <alignment horizontal="center" wrapText="1"/>
    </xf>
    <xf numFmtId="166" fontId="4" fillId="3" borderId="9" xfId="10" applyNumberFormat="1" applyFont="1" applyFill="1" applyBorder="1" applyAlignment="1">
      <alignment horizontal="center" wrapText="1"/>
    </xf>
    <xf numFmtId="0" fontId="4" fillId="3" borderId="5" xfId="0" applyFont="1" applyFill="1" applyBorder="1" applyAlignment="1">
      <alignment vertical="center" wrapText="1"/>
    </xf>
    <xf numFmtId="166" fontId="4" fillId="3" borderId="0" xfId="10" applyNumberFormat="1" applyFont="1" applyFill="1" applyAlignment="1">
      <alignment horizontal="center" wrapText="1"/>
    </xf>
    <xf numFmtId="166" fontId="4" fillId="3" borderId="10" xfId="1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wrapText="1"/>
    </xf>
    <xf numFmtId="0" fontId="4" fillId="3" borderId="3" xfId="0" applyFont="1" applyFill="1" applyBorder="1" applyAlignment="1">
      <alignment horizontal="justify" wrapText="1"/>
    </xf>
    <xf numFmtId="166" fontId="4" fillId="3" borderId="4" xfId="10" applyNumberFormat="1" applyFont="1" applyFill="1" applyBorder="1" applyAlignment="1">
      <alignment horizontal="center" wrapText="1"/>
    </xf>
    <xf numFmtId="166" fontId="4" fillId="3" borderId="3" xfId="10" applyNumberFormat="1" applyFont="1" applyFill="1" applyBorder="1" applyAlignment="1">
      <alignment horizontal="center" wrapText="1"/>
    </xf>
    <xf numFmtId="166" fontId="4" fillId="3" borderId="12" xfId="10" applyNumberFormat="1" applyFont="1" applyFill="1" applyBorder="1" applyAlignment="1">
      <alignment horizontal="center" wrapText="1"/>
    </xf>
    <xf numFmtId="0" fontId="7" fillId="3" borderId="0" xfId="10" applyFill="1" applyAlignment="1">
      <alignment horizontal="right" vertical="center"/>
    </xf>
    <xf numFmtId="166" fontId="5" fillId="3" borderId="0" xfId="0" applyNumberFormat="1" applyFont="1" applyFill="1"/>
    <xf numFmtId="166" fontId="7" fillId="3" borderId="0" xfId="10" applyNumberFormat="1" applyFill="1" applyAlignment="1">
      <alignment vertical="center"/>
    </xf>
    <xf numFmtId="166" fontId="30" fillId="3" borderId="0" xfId="0" applyNumberFormat="1" applyFont="1" applyFill="1" applyAlignment="1">
      <alignment horizontal="center"/>
    </xf>
    <xf numFmtId="43" fontId="30" fillId="3" borderId="0" xfId="13" applyFont="1" applyFill="1" applyAlignment="1">
      <alignment vertical="center"/>
    </xf>
    <xf numFmtId="0" fontId="31" fillId="3" borderId="0" xfId="10" applyFont="1" applyFill="1" applyAlignment="1">
      <alignment vertical="center"/>
    </xf>
    <xf numFmtId="0" fontId="31" fillId="3" borderId="0" xfId="10" applyFont="1" applyFill="1" applyAlignment="1">
      <alignment horizontal="right" vertical="center"/>
    </xf>
    <xf numFmtId="166" fontId="26" fillId="3" borderId="0" xfId="10" applyNumberFormat="1" applyFont="1" applyFill="1" applyAlignment="1">
      <alignment horizontal="right" vertical="center"/>
    </xf>
    <xf numFmtId="166" fontId="12" fillId="3" borderId="0" xfId="10" applyNumberFormat="1" applyFont="1" applyFill="1" applyAlignment="1">
      <alignment horizontal="right" vertical="center"/>
    </xf>
    <xf numFmtId="166" fontId="26" fillId="3" borderId="0" xfId="13" applyNumberFormat="1" applyFont="1" applyFill="1" applyAlignment="1">
      <alignment horizontal="right" vertical="center"/>
    </xf>
    <xf numFmtId="166" fontId="26" fillId="3" borderId="0" xfId="0" applyNumberFormat="1" applyFont="1" applyFill="1" applyAlignment="1">
      <alignment horizontal="right" vertical="center"/>
    </xf>
    <xf numFmtId="49" fontId="4" fillId="3" borderId="1" xfId="1" applyNumberFormat="1" applyFont="1" applyFill="1" applyBorder="1" applyAlignment="1">
      <alignment horizontal="justify" vertical="center" wrapText="1"/>
    </xf>
    <xf numFmtId="166" fontId="4" fillId="3" borderId="1" xfId="1" applyNumberFormat="1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justify" vertical="center" wrapText="1"/>
    </xf>
    <xf numFmtId="0" fontId="4" fillId="3" borderId="6" xfId="10" applyFont="1" applyFill="1" applyBorder="1" applyAlignment="1">
      <alignment horizontal="justify" wrapText="1"/>
    </xf>
    <xf numFmtId="0" fontId="4" fillId="3" borderId="2" xfId="10" applyFont="1" applyFill="1" applyBorder="1" applyAlignment="1">
      <alignment horizontal="justify" wrapText="1"/>
    </xf>
    <xf numFmtId="0" fontId="4" fillId="3" borderId="6" xfId="0" applyFont="1" applyFill="1" applyBorder="1" applyAlignment="1">
      <alignment horizontal="justify" wrapText="1"/>
    </xf>
    <xf numFmtId="0" fontId="4" fillId="3" borderId="13" xfId="5" applyFont="1" applyFill="1" applyBorder="1" applyAlignment="1">
      <alignment horizontal="justify" vertical="center" wrapText="1"/>
    </xf>
    <xf numFmtId="166" fontId="4" fillId="3" borderId="1" xfId="17" applyNumberFormat="1" applyFont="1" applyFill="1" applyBorder="1" applyAlignment="1">
      <alignment vertical="center"/>
    </xf>
    <xf numFmtId="166" fontId="14" fillId="3" borderId="1" xfId="17" applyNumberFormat="1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/>
    </xf>
    <xf numFmtId="166" fontId="4" fillId="3" borderId="1" xfId="0" applyNumberFormat="1" applyFont="1" applyFill="1" applyBorder="1" applyAlignment="1">
      <alignment vertical="center"/>
    </xf>
    <xf numFmtId="166" fontId="3" fillId="3" borderId="1" xfId="1" applyNumberFormat="1" applyFont="1" applyFill="1" applyBorder="1" applyAlignment="1">
      <alignment horizontal="right" vertical="center" wrapText="1"/>
    </xf>
    <xf numFmtId="166" fontId="3" fillId="3" borderId="1" xfId="0" applyNumberFormat="1" applyFont="1" applyFill="1" applyBorder="1" applyAlignment="1">
      <alignment vertical="center"/>
    </xf>
    <xf numFmtId="166" fontId="35" fillId="3" borderId="1" xfId="0" applyNumberFormat="1" applyFont="1" applyFill="1" applyBorder="1" applyAlignment="1">
      <alignment horizontal="right" vertical="center" wrapText="1"/>
    </xf>
    <xf numFmtId="0" fontId="4" fillId="3" borderId="0" xfId="2" applyFont="1" applyFill="1" applyAlignment="1">
      <alignment horizontal="left" vertical="center"/>
    </xf>
    <xf numFmtId="166" fontId="35" fillId="3" borderId="1" xfId="1" applyNumberFormat="1" applyFont="1" applyFill="1" applyBorder="1" applyAlignment="1">
      <alignment horizontal="center" vertical="center" wrapText="1"/>
    </xf>
    <xf numFmtId="0" fontId="35" fillId="3" borderId="1" xfId="1" applyFont="1" applyFill="1" applyBorder="1" applyAlignment="1">
      <alignment horizontal="center" vertical="center" wrapText="1"/>
    </xf>
    <xf numFmtId="166" fontId="14" fillId="3" borderId="1" xfId="0" applyNumberFormat="1" applyFont="1" applyFill="1" applyBorder="1" applyAlignment="1">
      <alignment horizontal="right" vertical="center" wrapText="1"/>
    </xf>
    <xf numFmtId="166" fontId="14" fillId="3" borderId="0" xfId="0" applyNumberFormat="1" applyFont="1" applyFill="1" applyAlignment="1">
      <alignment horizontal="right" vertical="center"/>
    </xf>
    <xf numFmtId="166" fontId="14" fillId="3" borderId="0" xfId="2" applyNumberFormat="1" applyFont="1" applyFill="1" applyAlignment="1">
      <alignment horizontal="left" vertical="center"/>
    </xf>
    <xf numFmtId="0" fontId="42" fillId="3" borderId="0" xfId="0" applyFont="1" applyFill="1" applyAlignment="1">
      <alignment vertical="center"/>
    </xf>
    <xf numFmtId="166" fontId="14" fillId="3" borderId="0" xfId="0" applyNumberFormat="1" applyFont="1" applyFill="1" applyAlignment="1">
      <alignment horizontal="left" vertical="center"/>
    </xf>
    <xf numFmtId="166" fontId="14" fillId="3" borderId="0" xfId="0" applyNumberFormat="1" applyFont="1" applyFill="1" applyAlignment="1">
      <alignment vertical="center"/>
    </xf>
    <xf numFmtId="166" fontId="14" fillId="3" borderId="1" xfId="0" applyNumberFormat="1" applyFont="1" applyFill="1" applyBorder="1" applyAlignment="1">
      <alignment horizontal="right" vertical="center"/>
    </xf>
    <xf numFmtId="0" fontId="42" fillId="3" borderId="1" xfId="0" applyFont="1" applyFill="1" applyBorder="1" applyAlignment="1">
      <alignment vertical="center"/>
    </xf>
    <xf numFmtId="49" fontId="35" fillId="3" borderId="1" xfId="1" applyNumberFormat="1" applyFont="1" applyFill="1" applyBorder="1" applyAlignment="1">
      <alignment horizontal="center" vertical="center" wrapText="1"/>
    </xf>
    <xf numFmtId="49" fontId="35" fillId="3" borderId="1" xfId="1" applyNumberFormat="1" applyFont="1" applyFill="1" applyBorder="1" applyAlignment="1">
      <alignment horizontal="justify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justify" vertical="center" wrapText="1"/>
    </xf>
    <xf numFmtId="166" fontId="14" fillId="3" borderId="1" xfId="0" applyNumberFormat="1" applyFont="1" applyFill="1" applyBorder="1" applyAlignment="1">
      <alignment vertical="center"/>
    </xf>
    <xf numFmtId="0" fontId="42" fillId="3" borderId="1" xfId="0" applyFont="1" applyFill="1" applyBorder="1" applyAlignment="1">
      <alignment horizontal="center" vertical="center"/>
    </xf>
    <xf numFmtId="166" fontId="14" fillId="3" borderId="1" xfId="1" applyNumberFormat="1" applyFont="1" applyFill="1" applyBorder="1" applyAlignment="1">
      <alignment horizontal="right" vertical="center" wrapText="1"/>
    </xf>
    <xf numFmtId="166" fontId="14" fillId="3" borderId="1" xfId="1" applyNumberFormat="1" applyFont="1" applyFill="1" applyBorder="1" applyAlignment="1">
      <alignment vertical="center"/>
    </xf>
    <xf numFmtId="49" fontId="35" fillId="3" borderId="1" xfId="0" applyNumberFormat="1" applyFont="1" applyFill="1" applyBorder="1" applyAlignment="1">
      <alignment horizontal="center" vertical="center" wrapText="1"/>
    </xf>
    <xf numFmtId="49" fontId="35" fillId="3" borderId="1" xfId="0" applyNumberFormat="1" applyFont="1" applyFill="1" applyBorder="1" applyAlignment="1">
      <alignment horizontal="justify" vertical="center" wrapText="1"/>
    </xf>
    <xf numFmtId="166" fontId="35" fillId="3" borderId="1" xfId="1" applyNumberFormat="1" applyFont="1" applyFill="1" applyBorder="1" applyAlignment="1">
      <alignment horizontal="right" vertical="center" wrapText="1"/>
    </xf>
    <xf numFmtId="0" fontId="43" fillId="3" borderId="1" xfId="0" applyFont="1" applyFill="1" applyBorder="1" applyAlignment="1">
      <alignment vertical="center"/>
    </xf>
    <xf numFmtId="166" fontId="35" fillId="3" borderId="1" xfId="0" applyNumberFormat="1" applyFont="1" applyFill="1" applyBorder="1" applyAlignment="1">
      <alignment vertical="center"/>
    </xf>
    <xf numFmtId="166" fontId="35" fillId="3" borderId="1" xfId="0" applyNumberFormat="1" applyFont="1" applyFill="1" applyBorder="1" applyAlignment="1">
      <alignment horizontal="right" vertical="center"/>
    </xf>
    <xf numFmtId="0" fontId="42" fillId="3" borderId="0" xfId="0" applyFont="1" applyFill="1" applyAlignment="1">
      <alignment horizontal="center" vertical="center"/>
    </xf>
    <xf numFmtId="0" fontId="42" fillId="3" borderId="0" xfId="0" applyFont="1" applyFill="1" applyAlignment="1">
      <alignment horizontal="left" vertical="center"/>
    </xf>
    <xf numFmtId="49" fontId="35" fillId="3" borderId="1" xfId="3" applyNumberFormat="1" applyFont="1" applyFill="1" applyBorder="1" applyAlignment="1">
      <alignment horizontal="center" vertical="center" wrapText="1"/>
    </xf>
    <xf numFmtId="0" fontId="35" fillId="3" borderId="1" xfId="1" applyFont="1" applyFill="1" applyBorder="1" applyAlignment="1">
      <alignment horizontal="center" vertical="center"/>
    </xf>
    <xf numFmtId="49" fontId="35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justify" vertical="center" wrapText="1"/>
    </xf>
    <xf numFmtId="0" fontId="35" fillId="3" borderId="13" xfId="5" applyFont="1" applyFill="1" applyBorder="1" applyAlignment="1">
      <alignment horizontal="justify" vertical="center" wrapText="1"/>
    </xf>
    <xf numFmtId="0" fontId="43" fillId="3" borderId="0" xfId="0" applyFont="1" applyFill="1" applyAlignment="1">
      <alignment vertical="center"/>
    </xf>
    <xf numFmtId="49" fontId="14" fillId="3" borderId="13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5" fontId="35" fillId="3" borderId="1" xfId="0" applyNumberFormat="1" applyFont="1" applyFill="1" applyBorder="1" applyAlignment="1">
      <alignment horizontal="justify" vertical="center" wrapText="1"/>
    </xf>
    <xf numFmtId="49" fontId="14" fillId="3" borderId="13" xfId="0" applyNumberFormat="1" applyFont="1" applyFill="1" applyBorder="1" applyAlignment="1">
      <alignment horizontal="center" vertical="center"/>
    </xf>
    <xf numFmtId="49" fontId="35" fillId="3" borderId="13" xfId="0" applyNumberFormat="1" applyFont="1" applyFill="1" applyBorder="1" applyAlignment="1">
      <alignment horizontal="center" vertical="center" wrapText="1"/>
    </xf>
    <xf numFmtId="166" fontId="42" fillId="3" borderId="0" xfId="0" applyNumberFormat="1" applyFont="1" applyFill="1" applyAlignment="1">
      <alignment vertical="center"/>
    </xf>
    <xf numFmtId="49" fontId="14" fillId="3" borderId="13" xfId="1" applyNumberFormat="1" applyFont="1" applyFill="1" applyBorder="1" applyAlignment="1">
      <alignment horizontal="center" vertical="center" wrapText="1"/>
    </xf>
    <xf numFmtId="49" fontId="35" fillId="3" borderId="13" xfId="1" applyNumberFormat="1" applyFont="1" applyFill="1" applyBorder="1" applyAlignment="1">
      <alignment horizontal="center" vertical="center" wrapText="1"/>
    </xf>
    <xf numFmtId="0" fontId="37" fillId="3" borderId="1" xfId="16" applyFont="1" applyFill="1" applyBorder="1" applyAlignment="1">
      <alignment horizontal="justify" vertical="center" wrapText="1"/>
    </xf>
    <xf numFmtId="0" fontId="35" fillId="3" borderId="0" xfId="0" applyFont="1" applyFill="1" applyAlignment="1">
      <alignment horizontal="justify" vertical="center"/>
    </xf>
    <xf numFmtId="165" fontId="14" fillId="3" borderId="1" xfId="0" applyNumberFormat="1" applyFont="1" applyFill="1" applyBorder="1" applyAlignment="1">
      <alignment horizontal="justify" vertical="center" wrapText="1"/>
    </xf>
    <xf numFmtId="0" fontId="5" fillId="3" borderId="0" xfId="1" applyFill="1" applyAlignment="1">
      <alignment horizontal="center" vertical="center"/>
    </xf>
    <xf numFmtId="0" fontId="5" fillId="3" borderId="0" xfId="1" applyFill="1" applyAlignment="1">
      <alignment horizontal="justify" vertical="center"/>
    </xf>
    <xf numFmtId="0" fontId="5" fillId="3" borderId="0" xfId="1" applyFill="1" applyAlignment="1">
      <alignment vertical="center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justify" vertical="center"/>
    </xf>
    <xf numFmtId="0" fontId="4" fillId="3" borderId="0" xfId="1" applyFont="1" applyFill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1" applyFont="1" applyFill="1" applyAlignment="1">
      <alignment horizontal="right" vertical="center"/>
    </xf>
    <xf numFmtId="0" fontId="6" fillId="3" borderId="1" xfId="1" applyFont="1" applyFill="1" applyBorder="1" applyAlignment="1">
      <alignment horizontal="center" vertical="center" wrapText="1"/>
    </xf>
    <xf numFmtId="49" fontId="6" fillId="3" borderId="1" xfId="3" applyNumberFormat="1" applyFont="1" applyFill="1" applyBorder="1" applyAlignment="1">
      <alignment horizontal="center" vertical="center" wrapText="1"/>
    </xf>
    <xf numFmtId="0" fontId="32" fillId="3" borderId="0" xfId="1" applyFont="1" applyFill="1" applyAlignment="1">
      <alignment vertical="center"/>
    </xf>
    <xf numFmtId="49" fontId="37" fillId="3" borderId="1" xfId="1" applyNumberFormat="1" applyFont="1" applyFill="1" applyBorder="1" applyAlignment="1">
      <alignment horizontal="center" vertical="center"/>
    </xf>
    <xf numFmtId="0" fontId="37" fillId="3" borderId="1" xfId="1" applyFont="1" applyFill="1" applyBorder="1" applyAlignment="1">
      <alignment horizontal="center" vertical="center"/>
    </xf>
    <xf numFmtId="0" fontId="36" fillId="3" borderId="0" xfId="1" applyFont="1" applyFill="1" applyAlignment="1">
      <alignment vertical="center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justify" vertical="center"/>
    </xf>
    <xf numFmtId="0" fontId="3" fillId="3" borderId="1" xfId="2" applyFont="1" applyFill="1" applyBorder="1" applyAlignment="1">
      <alignment horizontal="justify" vertical="center" wrapText="1"/>
    </xf>
    <xf numFmtId="4" fontId="4" fillId="3" borderId="1" xfId="1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3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4" fontId="3" fillId="3" borderId="1" xfId="12" applyFont="1" applyFill="1" applyBorder="1" applyAlignment="1">
      <alignment horizontal="center" vertical="center" wrapText="1"/>
    </xf>
    <xf numFmtId="44" fontId="4" fillId="3" borderId="1" xfId="12" applyFont="1" applyFill="1" applyBorder="1" applyAlignment="1">
      <alignment horizontal="center" vertical="center" wrapText="1"/>
    </xf>
    <xf numFmtId="44" fontId="3" fillId="3" borderId="1" xfId="12" applyFont="1" applyFill="1" applyBorder="1" applyAlignment="1">
      <alignment horizontal="justify" vertical="center" wrapText="1"/>
    </xf>
    <xf numFmtId="166" fontId="3" fillId="3" borderId="1" xfId="12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16" fillId="3" borderId="0" xfId="1" applyFont="1" applyFill="1" applyAlignment="1">
      <alignment vertical="center"/>
    </xf>
    <xf numFmtId="49" fontId="4" fillId="3" borderId="13" xfId="1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/>
    </xf>
    <xf numFmtId="166" fontId="5" fillId="3" borderId="1" xfId="1" applyNumberFormat="1" applyFill="1" applyBorder="1" applyAlignment="1">
      <alignment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3" fillId="3" borderId="13" xfId="0" applyNumberFormat="1" applyFont="1" applyFill="1" applyBorder="1" applyAlignment="1">
      <alignment horizontal="center" vertical="center" wrapText="1"/>
    </xf>
    <xf numFmtId="0" fontId="3" fillId="3" borderId="1" xfId="16" applyFont="1" applyFill="1" applyBorder="1" applyAlignment="1">
      <alignment horizontal="justify" vertical="center" wrapText="1"/>
    </xf>
    <xf numFmtId="49" fontId="3" fillId="3" borderId="1" xfId="2" applyNumberFormat="1" applyFont="1" applyFill="1" applyBorder="1" applyAlignment="1">
      <alignment horizontal="center" vertical="center" wrapText="1"/>
    </xf>
    <xf numFmtId="49" fontId="4" fillId="3" borderId="1" xfId="2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justify" vertical="center"/>
    </xf>
    <xf numFmtId="165" fontId="3" fillId="3" borderId="1" xfId="0" applyNumberFormat="1" applyFont="1" applyFill="1" applyBorder="1" applyAlignment="1">
      <alignment horizontal="justify" vertical="center" wrapText="1"/>
    </xf>
    <xf numFmtId="0" fontId="4" fillId="3" borderId="1" xfId="1" applyFont="1" applyFill="1" applyBorder="1" applyAlignment="1">
      <alignment horizontal="justify" vertical="center" wrapText="1"/>
    </xf>
    <xf numFmtId="0" fontId="4" fillId="3" borderId="0" xfId="0" applyFont="1" applyFill="1" applyAlignment="1">
      <alignment horizontal="justify" vertical="center"/>
    </xf>
    <xf numFmtId="165" fontId="3" fillId="3" borderId="1" xfId="1" applyNumberFormat="1" applyFont="1" applyFill="1" applyBorder="1" applyAlignment="1">
      <alignment horizontal="justify" vertical="center" wrapText="1"/>
    </xf>
    <xf numFmtId="165" fontId="4" fillId="3" borderId="1" xfId="1" applyNumberFormat="1" applyFont="1" applyFill="1" applyBorder="1" applyAlignment="1">
      <alignment horizontal="justify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vertical="center"/>
    </xf>
    <xf numFmtId="44" fontId="5" fillId="3" borderId="0" xfId="12" applyFont="1" applyFill="1" applyAlignment="1">
      <alignment vertical="center"/>
    </xf>
    <xf numFmtId="49" fontId="3" fillId="3" borderId="1" xfId="2" applyNumberFormat="1" applyFont="1" applyFill="1" applyBorder="1" applyAlignment="1">
      <alignment horizontal="justify" vertical="center" wrapText="1"/>
    </xf>
    <xf numFmtId="0" fontId="32" fillId="3" borderId="0" xfId="1" applyFont="1" applyFill="1" applyAlignment="1">
      <alignment horizontal="center" vertical="center"/>
    </xf>
    <xf numFmtId="166" fontId="3" fillId="3" borderId="1" xfId="1" applyNumberFormat="1" applyFont="1" applyFill="1" applyBorder="1" applyAlignment="1">
      <alignment horizontal="right" vertical="center"/>
    </xf>
    <xf numFmtId="166" fontId="5" fillId="3" borderId="0" xfId="1" applyNumberFormat="1" applyFill="1" applyAlignment="1">
      <alignment vertical="center"/>
    </xf>
    <xf numFmtId="166" fontId="34" fillId="3" borderId="0" xfId="1" applyNumberFormat="1" applyFont="1" applyFill="1" applyAlignment="1">
      <alignment vertical="center"/>
    </xf>
    <xf numFmtId="0" fontId="5" fillId="3" borderId="0" xfId="1" applyFill="1" applyAlignment="1">
      <alignment horizontal="right" vertical="center"/>
    </xf>
    <xf numFmtId="4" fontId="5" fillId="3" borderId="0" xfId="1" applyNumberFormat="1" applyFill="1" applyAlignment="1">
      <alignment vertical="center"/>
    </xf>
    <xf numFmtId="49" fontId="3" fillId="5" borderId="1" xfId="1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justify" vertical="center" wrapText="1"/>
    </xf>
    <xf numFmtId="166" fontId="3" fillId="5" borderId="1" xfId="1" applyNumberFormat="1" applyFont="1" applyFill="1" applyBorder="1" applyAlignment="1">
      <alignment horizontal="right" vertical="center" wrapText="1"/>
    </xf>
    <xf numFmtId="49" fontId="4" fillId="5" borderId="1" xfId="1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 wrapText="1"/>
    </xf>
    <xf numFmtId="49" fontId="4" fillId="5" borderId="1" xfId="1" applyNumberFormat="1" applyFont="1" applyFill="1" applyBorder="1" applyAlignment="1">
      <alignment horizontal="justify" vertical="center" wrapText="1"/>
    </xf>
    <xf numFmtId="166" fontId="4" fillId="5" borderId="1" xfId="1" applyNumberFormat="1" applyFont="1" applyFill="1" applyBorder="1" applyAlignment="1">
      <alignment horizontal="right" vertical="center" wrapText="1"/>
    </xf>
    <xf numFmtId="0" fontId="34" fillId="3" borderId="0" xfId="1" applyFont="1" applyFill="1" applyAlignment="1">
      <alignment horizontal="justify" vertical="center"/>
    </xf>
    <xf numFmtId="0" fontId="3" fillId="3" borderId="0" xfId="0" applyFont="1" applyFill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justify" vertical="center" wrapText="1"/>
    </xf>
    <xf numFmtId="0" fontId="41" fillId="3" borderId="4" xfId="17" applyFont="1" applyFill="1" applyBorder="1" applyAlignment="1">
      <alignment vertical="center" wrapText="1"/>
    </xf>
    <xf numFmtId="49" fontId="3" fillId="3" borderId="13" xfId="17" applyNumberFormat="1" applyFont="1" applyFill="1" applyBorder="1" applyAlignment="1">
      <alignment horizontal="center" vertical="center"/>
    </xf>
    <xf numFmtId="167" fontId="3" fillId="3" borderId="1" xfId="17" applyNumberFormat="1" applyFont="1" applyFill="1" applyBorder="1" applyAlignment="1">
      <alignment horizontal="center" vertical="center" wrapText="1"/>
    </xf>
    <xf numFmtId="49" fontId="3" fillId="3" borderId="13" xfId="17" applyNumberFormat="1" applyFont="1" applyFill="1" applyBorder="1" applyAlignment="1">
      <alignment horizontal="justify" vertical="center" wrapText="1"/>
    </xf>
    <xf numFmtId="166" fontId="3" fillId="3" borderId="1" xfId="4" applyNumberFormat="1" applyFont="1" applyFill="1" applyBorder="1" applyAlignment="1">
      <alignment vertical="center"/>
    </xf>
    <xf numFmtId="49" fontId="4" fillId="3" borderId="13" xfId="5" applyNumberFormat="1" applyFont="1" applyFill="1" applyBorder="1" applyAlignment="1">
      <alignment horizontal="justify" vertical="center" wrapText="1"/>
    </xf>
    <xf numFmtId="166" fontId="3" fillId="3" borderId="1" xfId="4" applyNumberFormat="1" applyFont="1" applyFill="1" applyBorder="1" applyAlignment="1">
      <alignment vertical="center" wrapText="1"/>
    </xf>
    <xf numFmtId="166" fontId="3" fillId="3" borderId="1" xfId="17" applyNumberFormat="1" applyFont="1" applyFill="1" applyBorder="1" applyAlignment="1">
      <alignment vertical="center"/>
    </xf>
    <xf numFmtId="0" fontId="4" fillId="3" borderId="13" xfId="5" applyFont="1" applyFill="1" applyBorder="1" applyAlignment="1">
      <alignment horizontal="justify" vertical="center"/>
    </xf>
    <xf numFmtId="166" fontId="4" fillId="3" borderId="1" xfId="17" applyNumberFormat="1" applyFont="1" applyFill="1" applyBorder="1" applyAlignment="1">
      <alignment vertical="center" wrapText="1"/>
    </xf>
    <xf numFmtId="0" fontId="26" fillId="3" borderId="0" xfId="17" applyFont="1" applyFill="1" applyAlignment="1">
      <alignment vertical="center"/>
    </xf>
    <xf numFmtId="0" fontId="4" fillId="3" borderId="1" xfId="17" applyFont="1" applyFill="1" applyBorder="1" applyAlignment="1">
      <alignment horizontal="justify" vertical="center"/>
    </xf>
    <xf numFmtId="0" fontId="4" fillId="3" borderId="9" xfId="5" applyFont="1" applyFill="1" applyBorder="1" applyAlignment="1">
      <alignment horizontal="justify" vertical="center" wrapText="1"/>
    </xf>
    <xf numFmtId="0" fontId="4" fillId="3" borderId="13" xfId="17" applyFont="1" applyFill="1" applyBorder="1" applyAlignment="1">
      <alignment horizontal="justify" vertical="center" wrapText="1"/>
    </xf>
    <xf numFmtId="49" fontId="4" fillId="3" borderId="13" xfId="17" applyNumberFormat="1" applyFont="1" applyFill="1" applyBorder="1" applyAlignment="1">
      <alignment horizontal="justify" vertical="center" wrapText="1"/>
    </xf>
    <xf numFmtId="166" fontId="4" fillId="3" borderId="1" xfId="17" applyNumberFormat="1" applyFont="1" applyFill="1" applyBorder="1" applyAlignment="1">
      <alignment horizontal="right" vertical="center" wrapText="1"/>
    </xf>
    <xf numFmtId="49" fontId="3" fillId="3" borderId="13" xfId="17" applyNumberFormat="1" applyFont="1" applyFill="1" applyBorder="1" applyAlignment="1">
      <alignment horizontal="left" vertical="center" wrapText="1"/>
    </xf>
    <xf numFmtId="166" fontId="27" fillId="3" borderId="0" xfId="17" applyNumberFormat="1" applyFont="1" applyFill="1" applyAlignment="1">
      <alignment vertical="center"/>
    </xf>
    <xf numFmtId="0" fontId="27" fillId="3" borderId="0" xfId="17" applyFont="1" applyFill="1" applyAlignment="1">
      <alignment vertical="center"/>
    </xf>
    <xf numFmtId="0" fontId="27" fillId="3" borderId="0" xfId="17" applyFont="1" applyFill="1" applyAlignment="1">
      <alignment horizontal="right" vertical="center"/>
    </xf>
    <xf numFmtId="166" fontId="38" fillId="3" borderId="0" xfId="17" applyNumberFormat="1" applyFont="1" applyFill="1" applyAlignment="1">
      <alignment vertical="center"/>
    </xf>
    <xf numFmtId="0" fontId="39" fillId="3" borderId="0" xfId="17" applyFont="1" applyFill="1" applyAlignment="1">
      <alignment horizontal="right" vertical="center"/>
    </xf>
    <xf numFmtId="166" fontId="40" fillId="3" borderId="0" xfId="17" applyNumberFormat="1" applyFont="1" applyFill="1" applyAlignment="1">
      <alignment vertical="center"/>
    </xf>
    <xf numFmtId="4" fontId="4" fillId="3" borderId="0" xfId="17" applyNumberFormat="1" applyFont="1" applyFill="1" applyAlignment="1">
      <alignment vertical="center"/>
    </xf>
    <xf numFmtId="0" fontId="4" fillId="5" borderId="1" xfId="16" applyFont="1" applyFill="1" applyBorder="1" applyAlignment="1">
      <alignment horizontal="justify" vertical="center" wrapText="1"/>
    </xf>
    <xf numFmtId="49" fontId="4" fillId="5" borderId="13" xfId="5" applyNumberFormat="1" applyFont="1" applyFill="1" applyBorder="1" applyAlignment="1">
      <alignment horizontal="justify" vertical="center"/>
    </xf>
    <xf numFmtId="49" fontId="15" fillId="4" borderId="1" xfId="0" applyNumberFormat="1" applyFont="1" applyFill="1" applyBorder="1" applyAlignment="1">
      <alignment horizontal="center" vertical="center"/>
    </xf>
    <xf numFmtId="49" fontId="15" fillId="4" borderId="1" xfId="0" applyNumberFormat="1" applyFont="1" applyFill="1" applyBorder="1" applyAlignment="1">
      <alignment horizontal="justify" vertical="center" wrapText="1"/>
    </xf>
    <xf numFmtId="166" fontId="15" fillId="4" borderId="1" xfId="0" applyNumberFormat="1" applyFont="1" applyFill="1" applyBorder="1" applyAlignment="1">
      <alignment horizontal="right" vertical="center" wrapText="1"/>
    </xf>
    <xf numFmtId="166" fontId="15" fillId="4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center" vertical="center"/>
    </xf>
    <xf numFmtId="49" fontId="15" fillId="5" borderId="13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justify" vertical="center" wrapText="1"/>
    </xf>
    <xf numFmtId="166" fontId="15" fillId="5" borderId="1" xfId="0" applyNumberFormat="1" applyFont="1" applyFill="1" applyBorder="1" applyAlignment="1">
      <alignment horizontal="right" vertical="center" wrapText="1"/>
    </xf>
    <xf numFmtId="166" fontId="15" fillId="5" borderId="1" xfId="0" applyNumberFormat="1" applyFont="1" applyFill="1" applyBorder="1" applyAlignment="1">
      <alignment horizontal="right" vertical="center"/>
    </xf>
    <xf numFmtId="0" fontId="35" fillId="3" borderId="1" xfId="0" applyFont="1" applyFill="1" applyBorder="1" applyAlignment="1">
      <alignment horizontal="left" vertical="center" wrapText="1"/>
    </xf>
    <xf numFmtId="4" fontId="35" fillId="3" borderId="0" xfId="0" applyNumberFormat="1" applyFont="1" applyFill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left" vertical="center"/>
    </xf>
    <xf numFmtId="0" fontId="3" fillId="3" borderId="0" xfId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3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 wrapText="1"/>
    </xf>
    <xf numFmtId="49" fontId="3" fillId="3" borderId="3" xfId="1" applyNumberFormat="1" applyFont="1" applyFill="1" applyBorder="1" applyAlignment="1">
      <alignment horizontal="center" vertical="center" wrapText="1"/>
    </xf>
    <xf numFmtId="0" fontId="3" fillId="3" borderId="0" xfId="10" applyFont="1" applyFill="1" applyAlignment="1">
      <alignment horizontal="center" vertical="center" wrapText="1"/>
    </xf>
    <xf numFmtId="0" fontId="28" fillId="3" borderId="0" xfId="10" applyFont="1" applyFill="1" applyAlignment="1">
      <alignment horizontal="center" vertical="center"/>
    </xf>
    <xf numFmtId="0" fontId="9" fillId="3" borderId="2" xfId="10" applyFont="1" applyFill="1" applyBorder="1" applyAlignment="1">
      <alignment horizontal="center" wrapText="1"/>
    </xf>
    <xf numFmtId="0" fontId="9" fillId="3" borderId="3" xfId="10" applyFont="1" applyFill="1" applyBorder="1" applyAlignment="1">
      <alignment horizontal="center" wrapText="1"/>
    </xf>
    <xf numFmtId="0" fontId="3" fillId="3" borderId="1" xfId="10" applyFont="1" applyFill="1" applyBorder="1" applyAlignment="1">
      <alignment horizontal="justify" wrapText="1"/>
    </xf>
    <xf numFmtId="166" fontId="3" fillId="3" borderId="2" xfId="10" applyNumberFormat="1" applyFont="1" applyFill="1" applyBorder="1" applyAlignment="1">
      <alignment horizontal="center" wrapText="1"/>
    </xf>
    <xf numFmtId="166" fontId="3" fillId="3" borderId="3" xfId="10" applyNumberFormat="1" applyFont="1" applyFill="1" applyBorder="1" applyAlignment="1">
      <alignment horizontal="center" wrapText="1"/>
    </xf>
    <xf numFmtId="0" fontId="3" fillId="3" borderId="0" xfId="0" applyFont="1" applyFill="1" applyAlignment="1">
      <alignment horizontal="center" vertical="center" wrapText="1"/>
    </xf>
    <xf numFmtId="3" fontId="3" fillId="0" borderId="0" xfId="18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</cellXfs>
  <cellStyles count="19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" xfId="15"/>
    <cellStyle name="Обычный 20" xfId="5"/>
    <cellStyle name="Обычный 20 2" xfId="16"/>
    <cellStyle name="Обычный 3" xfId="17"/>
    <cellStyle name="Обычный 5 2" xfId="14"/>
    <cellStyle name="Обычный_к думе 2009-2011 г. 2" xfId="2"/>
    <cellStyle name="Обычный_Лист1" xfId="18"/>
    <cellStyle name="Обычный_прил.3,5,7  к реш.  Расходы 2009-2011" xfId="10"/>
    <cellStyle name="Процентный 2" xfId="7"/>
    <cellStyle name="Финансовый" xfId="13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FFD9"/>
      <color rgb="FFFFFFB3"/>
      <color rgb="FF66FF99"/>
      <color rgb="FFFFFFFF"/>
      <color rgb="FF0000FF"/>
      <color rgb="FFFFCCCC"/>
      <color rgb="FFFFCCFF"/>
      <color rgb="FFFFFFCC"/>
      <color rgb="FFFFCC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61"/>
  <sheetViews>
    <sheetView tabSelected="1" zoomScale="86" zoomScaleNormal="86" workbookViewId="0">
      <selection activeCell="R11" sqref="R11"/>
    </sheetView>
  </sheetViews>
  <sheetFormatPr defaultColWidth="9.140625" defaultRowHeight="15.75" x14ac:dyDescent="0.2"/>
  <cols>
    <col min="1" max="1" width="15.5703125" style="141" customWidth="1"/>
    <col min="2" max="2" width="11.42578125" style="141" customWidth="1"/>
    <col min="3" max="3" width="68.42578125" style="142" customWidth="1"/>
    <col min="4" max="5" width="18.28515625" style="120" hidden="1" customWidth="1"/>
    <col min="6" max="6" width="18.28515625" style="120" customWidth="1"/>
    <col min="7" max="8" width="18.85546875" style="120" hidden="1" customWidth="1"/>
    <col min="9" max="9" width="18.28515625" style="120" customWidth="1"/>
    <col min="10" max="10" width="18.140625" style="120" hidden="1" customWidth="1"/>
    <col min="11" max="11" width="17.140625" style="122" hidden="1" customWidth="1"/>
    <col min="12" max="12" width="18.28515625" style="120" customWidth="1"/>
    <col min="13" max="13" width="9.140625" style="122"/>
    <col min="14" max="15" width="11.42578125" style="122" bestFit="1" customWidth="1"/>
    <col min="16" max="16384" width="9.140625" style="122"/>
  </cols>
  <sheetData>
    <row r="1" spans="1:12" x14ac:dyDescent="0.2">
      <c r="G1" s="121"/>
      <c r="H1" s="121"/>
      <c r="I1" s="121" t="s">
        <v>696</v>
      </c>
    </row>
    <row r="2" spans="1:12" x14ac:dyDescent="0.2">
      <c r="G2" s="123"/>
      <c r="H2" s="123"/>
      <c r="I2" s="123" t="s">
        <v>287</v>
      </c>
    </row>
    <row r="3" spans="1:12" x14ac:dyDescent="0.2">
      <c r="G3" s="124"/>
      <c r="H3" s="124"/>
      <c r="I3" s="124" t="s">
        <v>327</v>
      </c>
    </row>
    <row r="4" spans="1:12" x14ac:dyDescent="0.2">
      <c r="G4" s="123"/>
      <c r="H4" s="123"/>
      <c r="I4" s="123" t="s">
        <v>792</v>
      </c>
    </row>
    <row r="6" spans="1:12" ht="42" customHeight="1" x14ac:dyDescent="0.2">
      <c r="A6" s="264" t="s">
        <v>656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</row>
    <row r="8" spans="1:12" x14ac:dyDescent="0.2">
      <c r="L8" s="120" t="s">
        <v>271</v>
      </c>
    </row>
    <row r="9" spans="1:12" ht="31.5" x14ac:dyDescent="0.2">
      <c r="A9" s="143" t="s">
        <v>125</v>
      </c>
      <c r="B9" s="143" t="s">
        <v>126</v>
      </c>
      <c r="C9" s="144" t="s">
        <v>112</v>
      </c>
      <c r="D9" s="117" t="s">
        <v>752</v>
      </c>
      <c r="E9" s="117" t="s">
        <v>748</v>
      </c>
      <c r="F9" s="117" t="s">
        <v>782</v>
      </c>
      <c r="G9" s="117" t="s">
        <v>753</v>
      </c>
      <c r="H9" s="117" t="s">
        <v>748</v>
      </c>
      <c r="I9" s="117" t="s">
        <v>783</v>
      </c>
      <c r="J9" s="117" t="s">
        <v>657</v>
      </c>
      <c r="K9" s="117" t="s">
        <v>748</v>
      </c>
      <c r="L9" s="117" t="s">
        <v>657</v>
      </c>
    </row>
    <row r="10" spans="1:12" x14ac:dyDescent="0.2">
      <c r="A10" s="143" t="s">
        <v>113</v>
      </c>
      <c r="B10" s="143" t="s">
        <v>114</v>
      </c>
      <c r="C10" s="144">
        <v>3</v>
      </c>
      <c r="D10" s="117" t="s">
        <v>115</v>
      </c>
      <c r="E10" s="118">
        <v>5</v>
      </c>
      <c r="F10" s="118">
        <v>4</v>
      </c>
      <c r="G10" s="118">
        <v>7</v>
      </c>
      <c r="H10" s="118">
        <v>8</v>
      </c>
      <c r="I10" s="118">
        <v>5</v>
      </c>
      <c r="J10" s="118">
        <v>10</v>
      </c>
      <c r="K10" s="118">
        <v>11</v>
      </c>
      <c r="L10" s="118">
        <v>6</v>
      </c>
    </row>
    <row r="11" spans="1:12" ht="31.5" x14ac:dyDescent="0.2">
      <c r="A11" s="145" t="s">
        <v>66</v>
      </c>
      <c r="B11" s="145"/>
      <c r="C11" s="136" t="s">
        <v>295</v>
      </c>
      <c r="D11" s="115">
        <f>D12+D20+D29</f>
        <v>2273687.6999999997</v>
      </c>
      <c r="E11" s="115">
        <f t="shared" ref="E11:L11" si="0">E12+E20+E29</f>
        <v>-1965.3</v>
      </c>
      <c r="F11" s="115">
        <f t="shared" si="0"/>
        <v>2271722.4</v>
      </c>
      <c r="G11" s="115">
        <f t="shared" si="0"/>
        <v>2260744.6088999999</v>
      </c>
      <c r="H11" s="115">
        <f>H12+H20+H29</f>
        <v>-50</v>
      </c>
      <c r="I11" s="115">
        <f t="shared" si="0"/>
        <v>2260694.6088999999</v>
      </c>
      <c r="J11" s="115">
        <f t="shared" si="0"/>
        <v>2260742.3088999996</v>
      </c>
      <c r="K11" s="115">
        <f t="shared" si="0"/>
        <v>-50</v>
      </c>
      <c r="L11" s="115">
        <f t="shared" si="0"/>
        <v>2260692.3088999996</v>
      </c>
    </row>
    <row r="12" spans="1:12" x14ac:dyDescent="0.2">
      <c r="A12" s="145" t="s">
        <v>67</v>
      </c>
      <c r="B12" s="145"/>
      <c r="C12" s="136" t="s">
        <v>366</v>
      </c>
      <c r="D12" s="115">
        <f>D13</f>
        <v>104752.1</v>
      </c>
      <c r="E12" s="115"/>
      <c r="F12" s="115">
        <f t="shared" ref="F12:L12" si="1">F13</f>
        <v>104752.1</v>
      </c>
      <c r="G12" s="115">
        <f t="shared" si="1"/>
        <v>105210.59999999999</v>
      </c>
      <c r="H12" s="115"/>
      <c r="I12" s="115">
        <f t="shared" si="1"/>
        <v>105210.59999999999</v>
      </c>
      <c r="J12" s="115">
        <f t="shared" si="1"/>
        <v>105233.20000000001</v>
      </c>
      <c r="K12" s="115"/>
      <c r="L12" s="115">
        <f t="shared" si="1"/>
        <v>105233.20000000001</v>
      </c>
    </row>
    <row r="13" spans="1:12" x14ac:dyDescent="0.2">
      <c r="A13" s="145" t="s">
        <v>367</v>
      </c>
      <c r="B13" s="145"/>
      <c r="C13" s="136" t="s">
        <v>368</v>
      </c>
      <c r="D13" s="115">
        <f>D14+D16+D18</f>
        <v>104752.1</v>
      </c>
      <c r="E13" s="115"/>
      <c r="F13" s="115">
        <f t="shared" ref="F13:L13" si="2">F14+F16+F18</f>
        <v>104752.1</v>
      </c>
      <c r="G13" s="115">
        <f t="shared" si="2"/>
        <v>105210.59999999999</v>
      </c>
      <c r="H13" s="115"/>
      <c r="I13" s="115">
        <f t="shared" si="2"/>
        <v>105210.59999999999</v>
      </c>
      <c r="J13" s="115">
        <f t="shared" si="2"/>
        <v>105233.20000000001</v>
      </c>
      <c r="K13" s="115"/>
      <c r="L13" s="115">
        <f t="shared" si="2"/>
        <v>105233.20000000001</v>
      </c>
    </row>
    <row r="14" spans="1:12" ht="141.75" x14ac:dyDescent="0.2">
      <c r="A14" s="145" t="s">
        <v>369</v>
      </c>
      <c r="B14" s="145"/>
      <c r="C14" s="136" t="s">
        <v>630</v>
      </c>
      <c r="D14" s="115">
        <f>D15</f>
        <v>978.9</v>
      </c>
      <c r="E14" s="115"/>
      <c r="F14" s="115">
        <f t="shared" ref="F14:L14" si="3">F15</f>
        <v>978.9</v>
      </c>
      <c r="G14" s="115">
        <f t="shared" si="3"/>
        <v>978.9</v>
      </c>
      <c r="H14" s="115"/>
      <c r="I14" s="115">
        <f>I15</f>
        <v>978.9</v>
      </c>
      <c r="J14" s="115">
        <f t="shared" si="3"/>
        <v>978.9</v>
      </c>
      <c r="K14" s="115"/>
      <c r="L14" s="115">
        <f t="shared" si="3"/>
        <v>978.9</v>
      </c>
    </row>
    <row r="15" spans="1:12" ht="31.5" x14ac:dyDescent="0.2">
      <c r="A15" s="146" t="s">
        <v>369</v>
      </c>
      <c r="B15" s="146" t="s">
        <v>28</v>
      </c>
      <c r="C15" s="147" t="s">
        <v>29</v>
      </c>
      <c r="D15" s="119">
        <v>978.9</v>
      </c>
      <c r="E15" s="119"/>
      <c r="F15" s="119">
        <f>D15+E15</f>
        <v>978.9</v>
      </c>
      <c r="G15" s="119">
        <v>978.9</v>
      </c>
      <c r="H15" s="119"/>
      <c r="I15" s="119">
        <f>G15+H15</f>
        <v>978.9</v>
      </c>
      <c r="J15" s="125">
        <v>978.9</v>
      </c>
      <c r="K15" s="126"/>
      <c r="L15" s="125">
        <f>J15+K15</f>
        <v>978.9</v>
      </c>
    </row>
    <row r="16" spans="1:12" ht="63" x14ac:dyDescent="0.2">
      <c r="A16" s="145" t="s">
        <v>370</v>
      </c>
      <c r="B16" s="145"/>
      <c r="C16" s="136" t="s">
        <v>339</v>
      </c>
      <c r="D16" s="115">
        <f>D17</f>
        <v>1574.7</v>
      </c>
      <c r="E16" s="115"/>
      <c r="F16" s="115">
        <f t="shared" ref="F16:L16" si="4">F17</f>
        <v>1574.7</v>
      </c>
      <c r="G16" s="115">
        <f t="shared" si="4"/>
        <v>2040.8</v>
      </c>
      <c r="H16" s="115"/>
      <c r="I16" s="115">
        <f t="shared" si="4"/>
        <v>2040.8</v>
      </c>
      <c r="J16" s="115">
        <f t="shared" si="4"/>
        <v>2065.1999999999998</v>
      </c>
      <c r="K16" s="115"/>
      <c r="L16" s="115">
        <f t="shared" si="4"/>
        <v>2065.1999999999998</v>
      </c>
    </row>
    <row r="17" spans="1:12" ht="31.5" x14ac:dyDescent="0.2">
      <c r="A17" s="146" t="s">
        <v>370</v>
      </c>
      <c r="B17" s="146" t="s">
        <v>28</v>
      </c>
      <c r="C17" s="147" t="s">
        <v>29</v>
      </c>
      <c r="D17" s="119">
        <v>1574.7</v>
      </c>
      <c r="E17" s="119"/>
      <c r="F17" s="119">
        <f>D17+E17</f>
        <v>1574.7</v>
      </c>
      <c r="G17" s="119">
        <v>2040.8</v>
      </c>
      <c r="H17" s="119"/>
      <c r="I17" s="119">
        <f>G17+H17</f>
        <v>2040.8</v>
      </c>
      <c r="J17" s="125">
        <v>2065.1999999999998</v>
      </c>
      <c r="K17" s="126"/>
      <c r="L17" s="125">
        <f>J17+K17</f>
        <v>2065.1999999999998</v>
      </c>
    </row>
    <row r="18" spans="1:12" ht="47.25" x14ac:dyDescent="0.2">
      <c r="A18" s="145" t="s">
        <v>371</v>
      </c>
      <c r="B18" s="145"/>
      <c r="C18" s="136" t="s">
        <v>263</v>
      </c>
      <c r="D18" s="115">
        <f>D19</f>
        <v>102198.5</v>
      </c>
      <c r="E18" s="115"/>
      <c r="F18" s="115">
        <f t="shared" ref="F18:L18" si="5">F19</f>
        <v>102198.5</v>
      </c>
      <c r="G18" s="115">
        <f t="shared" si="5"/>
        <v>102190.9</v>
      </c>
      <c r="H18" s="115"/>
      <c r="I18" s="115">
        <f t="shared" si="5"/>
        <v>102190.9</v>
      </c>
      <c r="J18" s="115">
        <f t="shared" si="5"/>
        <v>102189.1</v>
      </c>
      <c r="K18" s="115"/>
      <c r="L18" s="115">
        <f t="shared" si="5"/>
        <v>102189.1</v>
      </c>
    </row>
    <row r="19" spans="1:12" ht="31.5" x14ac:dyDescent="0.2">
      <c r="A19" s="146" t="s">
        <v>371</v>
      </c>
      <c r="B19" s="146" t="s">
        <v>28</v>
      </c>
      <c r="C19" s="147" t="s">
        <v>29</v>
      </c>
      <c r="D19" s="119">
        <v>102198.5</v>
      </c>
      <c r="E19" s="119"/>
      <c r="F19" s="119">
        <f>D19+E19</f>
        <v>102198.5</v>
      </c>
      <c r="G19" s="119">
        <v>102190.9</v>
      </c>
      <c r="H19" s="119"/>
      <c r="I19" s="119">
        <f>G19+H19</f>
        <v>102190.9</v>
      </c>
      <c r="J19" s="125">
        <v>102189.1</v>
      </c>
      <c r="K19" s="126"/>
      <c r="L19" s="125">
        <f>J19+K19</f>
        <v>102189.1</v>
      </c>
    </row>
    <row r="20" spans="1:12" x14ac:dyDescent="0.2">
      <c r="A20" s="145" t="s">
        <v>372</v>
      </c>
      <c r="B20" s="145"/>
      <c r="C20" s="136" t="s">
        <v>373</v>
      </c>
      <c r="D20" s="115">
        <f>D21+D26</f>
        <v>6660</v>
      </c>
      <c r="E20" s="115"/>
      <c r="F20" s="115">
        <f t="shared" ref="F20:L20" si="6">F21+F26</f>
        <v>6660</v>
      </c>
      <c r="G20" s="115">
        <f t="shared" si="6"/>
        <v>8562.2089000000014</v>
      </c>
      <c r="H20" s="115"/>
      <c r="I20" s="115">
        <f t="shared" si="6"/>
        <v>8562.2089000000014</v>
      </c>
      <c r="J20" s="115">
        <f t="shared" si="6"/>
        <v>14194.9089</v>
      </c>
      <c r="K20" s="115"/>
      <c r="L20" s="115">
        <f t="shared" si="6"/>
        <v>14194.9089</v>
      </c>
    </row>
    <row r="21" spans="1:12" ht="31.5" x14ac:dyDescent="0.2">
      <c r="A21" s="145" t="s">
        <v>374</v>
      </c>
      <c r="B21" s="145"/>
      <c r="C21" s="136" t="s">
        <v>375</v>
      </c>
      <c r="D21" s="115"/>
      <c r="E21" s="115"/>
      <c r="F21" s="115"/>
      <c r="G21" s="115">
        <f>G22+G24</f>
        <v>8562.2089000000014</v>
      </c>
      <c r="H21" s="115"/>
      <c r="I21" s="115">
        <f t="shared" ref="I21:L21" si="7">I22+I24</f>
        <v>8562.2089000000014</v>
      </c>
      <c r="J21" s="115">
        <f t="shared" si="7"/>
        <v>4194.9089000000004</v>
      </c>
      <c r="K21" s="115"/>
      <c r="L21" s="115">
        <f t="shared" si="7"/>
        <v>4194.9089000000004</v>
      </c>
    </row>
    <row r="22" spans="1:12" ht="31.5" customHeight="1" x14ac:dyDescent="0.2">
      <c r="A22" s="145" t="s">
        <v>376</v>
      </c>
      <c r="B22" s="145"/>
      <c r="C22" s="148" t="s">
        <v>766</v>
      </c>
      <c r="D22" s="115"/>
      <c r="E22" s="115"/>
      <c r="F22" s="115"/>
      <c r="G22" s="115">
        <f>G23</f>
        <v>4194.9089000000004</v>
      </c>
      <c r="H22" s="115"/>
      <c r="I22" s="115">
        <f t="shared" ref="I22:L22" si="8">I23</f>
        <v>4194.9089000000004</v>
      </c>
      <c r="J22" s="115">
        <f t="shared" si="8"/>
        <v>4194.9089000000004</v>
      </c>
      <c r="K22" s="115"/>
      <c r="L22" s="115">
        <f t="shared" si="8"/>
        <v>4194.9089000000004</v>
      </c>
    </row>
    <row r="23" spans="1:12" ht="31.5" customHeight="1" x14ac:dyDescent="0.2">
      <c r="A23" s="146" t="s">
        <v>376</v>
      </c>
      <c r="B23" s="146" t="s">
        <v>28</v>
      </c>
      <c r="C23" s="147" t="s">
        <v>29</v>
      </c>
      <c r="D23" s="119"/>
      <c r="E23" s="119"/>
      <c r="F23" s="119"/>
      <c r="G23" s="119">
        <f>2739.1289+1455.78</f>
        <v>4194.9089000000004</v>
      </c>
      <c r="H23" s="119"/>
      <c r="I23" s="119">
        <f>G23+H23</f>
        <v>4194.9089000000004</v>
      </c>
      <c r="J23" s="119">
        <f>2739.1289+1455.78</f>
        <v>4194.9089000000004</v>
      </c>
      <c r="K23" s="126"/>
      <c r="L23" s="125">
        <f>J23+K23</f>
        <v>4194.9089000000004</v>
      </c>
    </row>
    <row r="24" spans="1:12" ht="31.5" x14ac:dyDescent="0.2">
      <c r="A24" s="145" t="s">
        <v>376</v>
      </c>
      <c r="B24" s="145"/>
      <c r="C24" s="136" t="s">
        <v>756</v>
      </c>
      <c r="D24" s="115"/>
      <c r="E24" s="115"/>
      <c r="F24" s="115"/>
      <c r="G24" s="115">
        <f>G25</f>
        <v>4367.3</v>
      </c>
      <c r="H24" s="115"/>
      <c r="I24" s="115">
        <f t="shared" ref="I24" si="9">I25</f>
        <v>4367.3</v>
      </c>
      <c r="J24" s="115"/>
      <c r="K24" s="115"/>
      <c r="L24" s="115"/>
    </row>
    <row r="25" spans="1:12" ht="31.5" x14ac:dyDescent="0.2">
      <c r="A25" s="146" t="s">
        <v>376</v>
      </c>
      <c r="B25" s="146" t="s">
        <v>28</v>
      </c>
      <c r="C25" s="147" t="s">
        <v>29</v>
      </c>
      <c r="D25" s="119"/>
      <c r="E25" s="119"/>
      <c r="F25" s="119"/>
      <c r="G25" s="119">
        <v>4367.3</v>
      </c>
      <c r="H25" s="119"/>
      <c r="I25" s="119">
        <f>G25+H25</f>
        <v>4367.3</v>
      </c>
      <c r="J25" s="125"/>
      <c r="K25" s="126"/>
      <c r="L25" s="125"/>
    </row>
    <row r="26" spans="1:12" s="149" customFormat="1" x14ac:dyDescent="0.2">
      <c r="A26" s="127" t="s">
        <v>624</v>
      </c>
      <c r="B26" s="127"/>
      <c r="C26" s="128" t="s">
        <v>377</v>
      </c>
      <c r="D26" s="115">
        <f t="shared" ref="D26:L27" si="10">D27</f>
        <v>6660</v>
      </c>
      <c r="E26" s="115"/>
      <c r="F26" s="115">
        <f t="shared" si="10"/>
        <v>6660</v>
      </c>
      <c r="G26" s="115"/>
      <c r="H26" s="115"/>
      <c r="I26" s="115"/>
      <c r="J26" s="115">
        <f t="shared" si="10"/>
        <v>10000</v>
      </c>
      <c r="K26" s="115"/>
      <c r="L26" s="115">
        <f t="shared" si="10"/>
        <v>10000</v>
      </c>
    </row>
    <row r="27" spans="1:12" ht="31.5" x14ac:dyDescent="0.2">
      <c r="A27" s="127" t="s">
        <v>378</v>
      </c>
      <c r="B27" s="127"/>
      <c r="C27" s="128" t="s">
        <v>239</v>
      </c>
      <c r="D27" s="115">
        <f t="shared" si="10"/>
        <v>6660</v>
      </c>
      <c r="E27" s="115"/>
      <c r="F27" s="115">
        <f t="shared" si="10"/>
        <v>6660</v>
      </c>
      <c r="G27" s="115"/>
      <c r="H27" s="115"/>
      <c r="I27" s="115"/>
      <c r="J27" s="115">
        <f t="shared" si="10"/>
        <v>10000</v>
      </c>
      <c r="K27" s="115"/>
      <c r="L27" s="115">
        <f t="shared" si="10"/>
        <v>10000</v>
      </c>
    </row>
    <row r="28" spans="1:12" ht="31.5" x14ac:dyDescent="0.2">
      <c r="A28" s="129" t="s">
        <v>378</v>
      </c>
      <c r="B28" s="129" t="s">
        <v>28</v>
      </c>
      <c r="C28" s="130" t="s">
        <v>29</v>
      </c>
      <c r="D28" s="119">
        <v>6660</v>
      </c>
      <c r="E28" s="119"/>
      <c r="F28" s="119">
        <f>D28+E28</f>
        <v>6660</v>
      </c>
      <c r="G28" s="119"/>
      <c r="H28" s="119"/>
      <c r="I28" s="119"/>
      <c r="J28" s="125">
        <v>10000</v>
      </c>
      <c r="K28" s="126"/>
      <c r="L28" s="125">
        <f>J28+K28</f>
        <v>10000</v>
      </c>
    </row>
    <row r="29" spans="1:12" x14ac:dyDescent="0.2">
      <c r="A29" s="145" t="s">
        <v>379</v>
      </c>
      <c r="B29" s="145"/>
      <c r="C29" s="136" t="s">
        <v>380</v>
      </c>
      <c r="D29" s="115">
        <f>D30+D43+D69</f>
        <v>2162275.5999999996</v>
      </c>
      <c r="E29" s="115">
        <f t="shared" ref="E29:L29" si="11">E30+E43+E69</f>
        <v>-1965.3</v>
      </c>
      <c r="F29" s="115">
        <f t="shared" si="11"/>
        <v>2160310.2999999998</v>
      </c>
      <c r="G29" s="115">
        <f t="shared" si="11"/>
        <v>2146971.7999999998</v>
      </c>
      <c r="H29" s="115">
        <f t="shared" si="11"/>
        <v>-50</v>
      </c>
      <c r="I29" s="115">
        <f t="shared" si="11"/>
        <v>2146921.7999999998</v>
      </c>
      <c r="J29" s="115">
        <f t="shared" si="11"/>
        <v>2141314.1999999997</v>
      </c>
      <c r="K29" s="115">
        <f t="shared" si="11"/>
        <v>-50</v>
      </c>
      <c r="L29" s="115">
        <f t="shared" si="11"/>
        <v>2141264.1999999997</v>
      </c>
    </row>
    <row r="30" spans="1:12" ht="31.5" customHeight="1" x14ac:dyDescent="0.2">
      <c r="A30" s="127" t="s">
        <v>381</v>
      </c>
      <c r="B30" s="127"/>
      <c r="C30" s="128" t="s">
        <v>627</v>
      </c>
      <c r="D30" s="115">
        <f>D31+D33+D35+D37+D39+D41</f>
        <v>14222.3</v>
      </c>
      <c r="E30" s="115">
        <f t="shared" ref="E30:L30" si="12">E31+E33+E35+E37+E39+E41</f>
        <v>-2015.3</v>
      </c>
      <c r="F30" s="115">
        <f t="shared" si="12"/>
        <v>12207</v>
      </c>
      <c r="G30" s="115">
        <f t="shared" si="12"/>
        <v>6347</v>
      </c>
      <c r="H30" s="115"/>
      <c r="I30" s="115">
        <f t="shared" si="12"/>
        <v>6347</v>
      </c>
      <c r="J30" s="115">
        <f t="shared" si="12"/>
        <v>6347</v>
      </c>
      <c r="K30" s="115"/>
      <c r="L30" s="115">
        <f t="shared" si="12"/>
        <v>6347</v>
      </c>
    </row>
    <row r="31" spans="1:12" ht="15.75" customHeight="1" x14ac:dyDescent="0.2">
      <c r="A31" s="145" t="s">
        <v>382</v>
      </c>
      <c r="B31" s="145"/>
      <c r="C31" s="136" t="s">
        <v>120</v>
      </c>
      <c r="D31" s="115">
        <f>D32</f>
        <v>147</v>
      </c>
      <c r="E31" s="115"/>
      <c r="F31" s="115">
        <f t="shared" ref="F31:L31" si="13">F32</f>
        <v>147</v>
      </c>
      <c r="G31" s="115">
        <f t="shared" si="13"/>
        <v>147</v>
      </c>
      <c r="H31" s="115"/>
      <c r="I31" s="115">
        <f t="shared" si="13"/>
        <v>147</v>
      </c>
      <c r="J31" s="115">
        <f t="shared" si="13"/>
        <v>147</v>
      </c>
      <c r="K31" s="115"/>
      <c r="L31" s="115">
        <f t="shared" si="13"/>
        <v>147</v>
      </c>
    </row>
    <row r="32" spans="1:12" ht="31.5" customHeight="1" x14ac:dyDescent="0.2">
      <c r="A32" s="146" t="s">
        <v>382</v>
      </c>
      <c r="B32" s="150" t="s">
        <v>28</v>
      </c>
      <c r="C32" s="147" t="s">
        <v>29</v>
      </c>
      <c r="D32" s="119">
        <v>147</v>
      </c>
      <c r="E32" s="119"/>
      <c r="F32" s="119">
        <f>D32+E32</f>
        <v>147</v>
      </c>
      <c r="G32" s="119">
        <v>147</v>
      </c>
      <c r="H32" s="119"/>
      <c r="I32" s="119">
        <f>G32+H32</f>
        <v>147</v>
      </c>
      <c r="J32" s="119">
        <v>147</v>
      </c>
      <c r="K32" s="126"/>
      <c r="L32" s="125">
        <f>J32+K32</f>
        <v>147</v>
      </c>
    </row>
    <row r="33" spans="1:12" ht="15.75" customHeight="1" x14ac:dyDescent="0.2">
      <c r="A33" s="145" t="s">
        <v>383</v>
      </c>
      <c r="B33" s="145"/>
      <c r="C33" s="136" t="s">
        <v>244</v>
      </c>
      <c r="D33" s="115">
        <f>D34</f>
        <v>200</v>
      </c>
      <c r="E33" s="115"/>
      <c r="F33" s="115">
        <f t="shared" ref="F33:L33" si="14">F34</f>
        <v>200</v>
      </c>
      <c r="G33" s="115">
        <f t="shared" si="14"/>
        <v>200</v>
      </c>
      <c r="H33" s="115"/>
      <c r="I33" s="115">
        <f t="shared" si="14"/>
        <v>200</v>
      </c>
      <c r="J33" s="115">
        <f t="shared" si="14"/>
        <v>200</v>
      </c>
      <c r="K33" s="115"/>
      <c r="L33" s="115">
        <f t="shared" si="14"/>
        <v>200</v>
      </c>
    </row>
    <row r="34" spans="1:12" ht="31.5" customHeight="1" x14ac:dyDescent="0.2">
      <c r="A34" s="146" t="s">
        <v>383</v>
      </c>
      <c r="B34" s="150" t="s">
        <v>28</v>
      </c>
      <c r="C34" s="147" t="s">
        <v>29</v>
      </c>
      <c r="D34" s="119">
        <v>200</v>
      </c>
      <c r="E34" s="119"/>
      <c r="F34" s="119">
        <f>D34+E34</f>
        <v>200</v>
      </c>
      <c r="G34" s="119">
        <v>200</v>
      </c>
      <c r="H34" s="119"/>
      <c r="I34" s="119">
        <f>G34+H34</f>
        <v>200</v>
      </c>
      <c r="J34" s="119">
        <v>200</v>
      </c>
      <c r="K34" s="126"/>
      <c r="L34" s="125">
        <f>J34+K34</f>
        <v>200</v>
      </c>
    </row>
    <row r="35" spans="1:12" ht="47.25" customHeight="1" x14ac:dyDescent="0.2">
      <c r="A35" s="145" t="s">
        <v>384</v>
      </c>
      <c r="B35" s="145"/>
      <c r="C35" s="136" t="s">
        <v>385</v>
      </c>
      <c r="D35" s="115">
        <f>D36</f>
        <v>3000</v>
      </c>
      <c r="E35" s="115"/>
      <c r="F35" s="115">
        <f t="shared" ref="F35:L35" si="15">F36</f>
        <v>3000</v>
      </c>
      <c r="G35" s="115">
        <f t="shared" si="15"/>
        <v>3000</v>
      </c>
      <c r="H35" s="115"/>
      <c r="I35" s="115">
        <f t="shared" si="15"/>
        <v>3000</v>
      </c>
      <c r="J35" s="115">
        <f t="shared" si="15"/>
        <v>3000</v>
      </c>
      <c r="K35" s="115"/>
      <c r="L35" s="115">
        <f t="shared" si="15"/>
        <v>3000</v>
      </c>
    </row>
    <row r="36" spans="1:12" ht="31.5" customHeight="1" x14ac:dyDescent="0.2">
      <c r="A36" s="146" t="s">
        <v>384</v>
      </c>
      <c r="B36" s="150" t="s">
        <v>28</v>
      </c>
      <c r="C36" s="147" t="s">
        <v>29</v>
      </c>
      <c r="D36" s="119">
        <v>3000</v>
      </c>
      <c r="E36" s="119"/>
      <c r="F36" s="119">
        <f>D36+E36</f>
        <v>3000</v>
      </c>
      <c r="G36" s="119">
        <v>3000</v>
      </c>
      <c r="H36" s="119"/>
      <c r="I36" s="119">
        <f>G36+H36</f>
        <v>3000</v>
      </c>
      <c r="J36" s="119">
        <v>3000</v>
      </c>
      <c r="K36" s="126"/>
      <c r="L36" s="125">
        <f>J36+K36</f>
        <v>3000</v>
      </c>
    </row>
    <row r="37" spans="1:12" ht="31.5" x14ac:dyDescent="0.2">
      <c r="A37" s="145" t="s">
        <v>386</v>
      </c>
      <c r="B37" s="145"/>
      <c r="C37" s="136" t="s">
        <v>387</v>
      </c>
      <c r="D37" s="115">
        <f>D38</f>
        <v>9175.2999999999993</v>
      </c>
      <c r="E37" s="115">
        <f t="shared" ref="E37:L37" si="16">E38</f>
        <v>-2015.3</v>
      </c>
      <c r="F37" s="115">
        <f t="shared" si="16"/>
        <v>7159.9999999999991</v>
      </c>
      <c r="G37" s="115">
        <f t="shared" si="16"/>
        <v>2000</v>
      </c>
      <c r="H37" s="115"/>
      <c r="I37" s="115">
        <f t="shared" si="16"/>
        <v>2000</v>
      </c>
      <c r="J37" s="115">
        <f t="shared" si="16"/>
        <v>2000</v>
      </c>
      <c r="K37" s="115"/>
      <c r="L37" s="115">
        <f t="shared" si="16"/>
        <v>2000</v>
      </c>
    </row>
    <row r="38" spans="1:12" ht="31.5" x14ac:dyDescent="0.2">
      <c r="A38" s="146" t="s">
        <v>386</v>
      </c>
      <c r="B38" s="150" t="s">
        <v>28</v>
      </c>
      <c r="C38" s="147" t="s">
        <v>29</v>
      </c>
      <c r="D38" s="119">
        <f>7175.3+2000</f>
        <v>9175.2999999999993</v>
      </c>
      <c r="E38" s="119">
        <v>-2015.3</v>
      </c>
      <c r="F38" s="119">
        <f>D38+E38</f>
        <v>7159.9999999999991</v>
      </c>
      <c r="G38" s="119">
        <v>2000</v>
      </c>
      <c r="H38" s="119"/>
      <c r="I38" s="119">
        <f>G38+H38</f>
        <v>2000</v>
      </c>
      <c r="J38" s="125">
        <v>2000</v>
      </c>
      <c r="K38" s="126"/>
      <c r="L38" s="125">
        <f>J38+K38</f>
        <v>2000</v>
      </c>
    </row>
    <row r="39" spans="1:12" ht="47.25" x14ac:dyDescent="0.2">
      <c r="A39" s="145" t="s">
        <v>388</v>
      </c>
      <c r="B39" s="145"/>
      <c r="C39" s="136" t="s">
        <v>389</v>
      </c>
      <c r="D39" s="115">
        <f>D40</f>
        <v>1000</v>
      </c>
      <c r="E39" s="115"/>
      <c r="F39" s="115">
        <f t="shared" ref="F39:L39" si="17">F40</f>
        <v>1000</v>
      </c>
      <c r="G39" s="115">
        <f t="shared" si="17"/>
        <v>1000</v>
      </c>
      <c r="H39" s="115"/>
      <c r="I39" s="115">
        <f t="shared" si="17"/>
        <v>1000</v>
      </c>
      <c r="J39" s="115">
        <f t="shared" si="17"/>
        <v>1000</v>
      </c>
      <c r="K39" s="115"/>
      <c r="L39" s="115">
        <f t="shared" si="17"/>
        <v>1000</v>
      </c>
    </row>
    <row r="40" spans="1:12" ht="31.5" x14ac:dyDescent="0.2">
      <c r="A40" s="146" t="s">
        <v>388</v>
      </c>
      <c r="B40" s="150" t="s">
        <v>28</v>
      </c>
      <c r="C40" s="147" t="s">
        <v>29</v>
      </c>
      <c r="D40" s="119">
        <v>1000</v>
      </c>
      <c r="E40" s="119"/>
      <c r="F40" s="119">
        <f>D40+E40</f>
        <v>1000</v>
      </c>
      <c r="G40" s="119">
        <v>1000</v>
      </c>
      <c r="H40" s="119"/>
      <c r="I40" s="119">
        <f>G40+H40</f>
        <v>1000</v>
      </c>
      <c r="J40" s="119">
        <v>1000</v>
      </c>
      <c r="K40" s="126"/>
      <c r="L40" s="125">
        <f>J40+K40</f>
        <v>1000</v>
      </c>
    </row>
    <row r="41" spans="1:12" ht="31.5" x14ac:dyDescent="0.2">
      <c r="A41" s="145" t="s">
        <v>390</v>
      </c>
      <c r="B41" s="145"/>
      <c r="C41" s="136" t="s">
        <v>261</v>
      </c>
      <c r="D41" s="115">
        <f>D42</f>
        <v>700</v>
      </c>
      <c r="E41" s="115"/>
      <c r="F41" s="115">
        <f t="shared" ref="F41" si="18">F42</f>
        <v>700</v>
      </c>
      <c r="G41" s="115"/>
      <c r="H41" s="115"/>
      <c r="I41" s="115"/>
      <c r="J41" s="115"/>
      <c r="K41" s="115"/>
      <c r="L41" s="115"/>
    </row>
    <row r="42" spans="1:12" ht="31.5" x14ac:dyDescent="0.2">
      <c r="A42" s="146" t="s">
        <v>390</v>
      </c>
      <c r="B42" s="146" t="s">
        <v>28</v>
      </c>
      <c r="C42" s="147" t="s">
        <v>29</v>
      </c>
      <c r="D42" s="119">
        <v>700</v>
      </c>
      <c r="E42" s="119">
        <f>700-700</f>
        <v>0</v>
      </c>
      <c r="F42" s="119">
        <f>D42+E42</f>
        <v>700</v>
      </c>
      <c r="G42" s="119"/>
      <c r="H42" s="119"/>
      <c r="I42" s="119"/>
      <c r="J42" s="125"/>
      <c r="K42" s="126"/>
      <c r="L42" s="125"/>
    </row>
    <row r="43" spans="1:12" ht="47.25" x14ac:dyDescent="0.2">
      <c r="A43" s="145" t="s">
        <v>391</v>
      </c>
      <c r="B43" s="145"/>
      <c r="C43" s="136" t="s">
        <v>628</v>
      </c>
      <c r="D43" s="115">
        <f>D44+D47+D49+D51+D53+D55+D57+D63+D65+D67</f>
        <v>2108225</v>
      </c>
      <c r="E43" s="115"/>
      <c r="F43" s="115">
        <f t="shared" ref="F43:L43" si="19">F44+F47+F49+F51+F53+F55+F57+F63+F65+F67</f>
        <v>2108225</v>
      </c>
      <c r="G43" s="115">
        <f t="shared" si="19"/>
        <v>2100796.5</v>
      </c>
      <c r="H43" s="115"/>
      <c r="I43" s="115">
        <f t="shared" si="19"/>
        <v>2100796.5</v>
      </c>
      <c r="J43" s="115">
        <f t="shared" si="19"/>
        <v>2095138.9</v>
      </c>
      <c r="K43" s="115"/>
      <c r="L43" s="115">
        <f t="shared" si="19"/>
        <v>2095138.9</v>
      </c>
    </row>
    <row r="44" spans="1:12" x14ac:dyDescent="0.2">
      <c r="A44" s="145" t="s">
        <v>392</v>
      </c>
      <c r="B44" s="145"/>
      <c r="C44" s="128" t="s">
        <v>22</v>
      </c>
      <c r="D44" s="115">
        <f>D45+D46</f>
        <v>13411.1</v>
      </c>
      <c r="E44" s="115"/>
      <c r="F44" s="115">
        <f t="shared" ref="F44:L44" si="20">F45+F46</f>
        <v>13411.1</v>
      </c>
      <c r="G44" s="115">
        <f t="shared" si="20"/>
        <v>13411.1</v>
      </c>
      <c r="H44" s="115"/>
      <c r="I44" s="115">
        <f t="shared" si="20"/>
        <v>13411.1</v>
      </c>
      <c r="J44" s="115">
        <f t="shared" si="20"/>
        <v>13411.1</v>
      </c>
      <c r="K44" s="115"/>
      <c r="L44" s="115">
        <f t="shared" si="20"/>
        <v>13411.1</v>
      </c>
    </row>
    <row r="45" spans="1:12" ht="63" x14ac:dyDescent="0.2">
      <c r="A45" s="146" t="s">
        <v>392</v>
      </c>
      <c r="B45" s="151" t="s">
        <v>3</v>
      </c>
      <c r="C45" s="147" t="s">
        <v>4</v>
      </c>
      <c r="D45" s="119">
        <v>13246.5</v>
      </c>
      <c r="E45" s="119"/>
      <c r="F45" s="119">
        <f t="shared" ref="F45:F46" si="21">D45+E45</f>
        <v>13246.5</v>
      </c>
      <c r="G45" s="119">
        <v>13246.5</v>
      </c>
      <c r="H45" s="119"/>
      <c r="I45" s="119">
        <f t="shared" ref="I45:I46" si="22">G45+H45</f>
        <v>13246.5</v>
      </c>
      <c r="J45" s="119">
        <v>13246.5</v>
      </c>
      <c r="K45" s="126"/>
      <c r="L45" s="125">
        <f t="shared" ref="L45:L46" si="23">J45+K45</f>
        <v>13246.5</v>
      </c>
    </row>
    <row r="46" spans="1:12" ht="31.5" x14ac:dyDescent="0.2">
      <c r="A46" s="146" t="s">
        <v>392</v>
      </c>
      <c r="B46" s="151" t="s">
        <v>6</v>
      </c>
      <c r="C46" s="147" t="s">
        <v>7</v>
      </c>
      <c r="D46" s="119">
        <v>164.6</v>
      </c>
      <c r="E46" s="119"/>
      <c r="F46" s="119">
        <f t="shared" si="21"/>
        <v>164.6</v>
      </c>
      <c r="G46" s="119">
        <f>164.6</f>
        <v>164.6</v>
      </c>
      <c r="H46" s="119"/>
      <c r="I46" s="119">
        <f t="shared" si="22"/>
        <v>164.6</v>
      </c>
      <c r="J46" s="119">
        <v>164.6</v>
      </c>
      <c r="K46" s="126"/>
      <c r="L46" s="125">
        <f t="shared" si="23"/>
        <v>164.6</v>
      </c>
    </row>
    <row r="47" spans="1:12" ht="31.5" x14ac:dyDescent="0.2">
      <c r="A47" s="145" t="s">
        <v>393</v>
      </c>
      <c r="B47" s="145"/>
      <c r="C47" s="136" t="s">
        <v>83</v>
      </c>
      <c r="D47" s="115">
        <f>D48</f>
        <v>145683.6</v>
      </c>
      <c r="E47" s="115"/>
      <c r="F47" s="115">
        <f t="shared" ref="F47:L47" si="24">F48</f>
        <v>145683.6</v>
      </c>
      <c r="G47" s="115">
        <f t="shared" si="24"/>
        <v>145683.6</v>
      </c>
      <c r="H47" s="115"/>
      <c r="I47" s="115">
        <f t="shared" si="24"/>
        <v>145683.6</v>
      </c>
      <c r="J47" s="115">
        <f t="shared" si="24"/>
        <v>145683.6</v>
      </c>
      <c r="K47" s="115"/>
      <c r="L47" s="115">
        <f t="shared" si="24"/>
        <v>145683.6</v>
      </c>
    </row>
    <row r="48" spans="1:12" ht="31.5" x14ac:dyDescent="0.2">
      <c r="A48" s="146" t="s">
        <v>393</v>
      </c>
      <c r="B48" s="150" t="s">
        <v>28</v>
      </c>
      <c r="C48" s="147" t="s">
        <v>29</v>
      </c>
      <c r="D48" s="119">
        <v>145683.6</v>
      </c>
      <c r="E48" s="119"/>
      <c r="F48" s="119">
        <f>D48+E48</f>
        <v>145683.6</v>
      </c>
      <c r="G48" s="119">
        <v>145683.6</v>
      </c>
      <c r="H48" s="119"/>
      <c r="I48" s="119">
        <f>G48+H48</f>
        <v>145683.6</v>
      </c>
      <c r="J48" s="119">
        <v>145683.6</v>
      </c>
      <c r="K48" s="126"/>
      <c r="L48" s="125">
        <f>J48+K48</f>
        <v>145683.6</v>
      </c>
    </row>
    <row r="49" spans="1:12" x14ac:dyDescent="0.2">
      <c r="A49" s="145" t="s">
        <v>394</v>
      </c>
      <c r="B49" s="145"/>
      <c r="C49" s="136" t="s">
        <v>85</v>
      </c>
      <c r="D49" s="115">
        <f>D50</f>
        <v>120972.1</v>
      </c>
      <c r="E49" s="115"/>
      <c r="F49" s="115">
        <f t="shared" ref="F49:L49" si="25">F50</f>
        <v>120972.1</v>
      </c>
      <c r="G49" s="115">
        <f t="shared" si="25"/>
        <v>120961.1</v>
      </c>
      <c r="H49" s="115"/>
      <c r="I49" s="115">
        <f t="shared" si="25"/>
        <v>120961.1</v>
      </c>
      <c r="J49" s="115">
        <f t="shared" si="25"/>
        <v>120961.1</v>
      </c>
      <c r="K49" s="115"/>
      <c r="L49" s="115">
        <f t="shared" si="25"/>
        <v>120961.1</v>
      </c>
    </row>
    <row r="50" spans="1:12" ht="31.5" x14ac:dyDescent="0.2">
      <c r="A50" s="146" t="s">
        <v>394</v>
      </c>
      <c r="B50" s="150" t="s">
        <v>28</v>
      </c>
      <c r="C50" s="147" t="s">
        <v>29</v>
      </c>
      <c r="D50" s="119">
        <f>120996.5-24.4</f>
        <v>120972.1</v>
      </c>
      <c r="E50" s="119"/>
      <c r="F50" s="119">
        <f>D50+E50</f>
        <v>120972.1</v>
      </c>
      <c r="G50" s="119">
        <f>120996.5-35.4</f>
        <v>120961.1</v>
      </c>
      <c r="H50" s="119"/>
      <c r="I50" s="119">
        <f>G50+H50</f>
        <v>120961.1</v>
      </c>
      <c r="J50" s="119">
        <f>120996.5-35.4</f>
        <v>120961.1</v>
      </c>
      <c r="K50" s="126"/>
      <c r="L50" s="125">
        <f>J50+K50</f>
        <v>120961.1</v>
      </c>
    </row>
    <row r="51" spans="1:12" ht="31.5" x14ac:dyDescent="0.2">
      <c r="A51" s="145" t="s">
        <v>395</v>
      </c>
      <c r="B51" s="145"/>
      <c r="C51" s="136" t="s">
        <v>86</v>
      </c>
      <c r="D51" s="115">
        <f>D52</f>
        <v>118193.5</v>
      </c>
      <c r="E51" s="115"/>
      <c r="F51" s="115">
        <f t="shared" ref="F51:L51" si="26">F52</f>
        <v>118193.5</v>
      </c>
      <c r="G51" s="115">
        <f t="shared" si="26"/>
        <v>118193.5</v>
      </c>
      <c r="H51" s="115"/>
      <c r="I51" s="115">
        <f t="shared" si="26"/>
        <v>118193.5</v>
      </c>
      <c r="J51" s="115">
        <f t="shared" si="26"/>
        <v>118193.5</v>
      </c>
      <c r="K51" s="115"/>
      <c r="L51" s="115">
        <f t="shared" si="26"/>
        <v>118193.5</v>
      </c>
    </row>
    <row r="52" spans="1:12" ht="31.5" x14ac:dyDescent="0.2">
      <c r="A52" s="146" t="s">
        <v>395</v>
      </c>
      <c r="B52" s="150" t="s">
        <v>28</v>
      </c>
      <c r="C52" s="147" t="s">
        <v>29</v>
      </c>
      <c r="D52" s="119">
        <v>118193.5</v>
      </c>
      <c r="E52" s="119"/>
      <c r="F52" s="119">
        <f>D52+E52</f>
        <v>118193.5</v>
      </c>
      <c r="G52" s="119">
        <v>118193.5</v>
      </c>
      <c r="H52" s="119"/>
      <c r="I52" s="119">
        <f>G52+H52</f>
        <v>118193.5</v>
      </c>
      <c r="J52" s="119">
        <v>118193.5</v>
      </c>
      <c r="K52" s="126"/>
      <c r="L52" s="125">
        <f>J52+K52</f>
        <v>118193.5</v>
      </c>
    </row>
    <row r="53" spans="1:12" x14ac:dyDescent="0.2">
      <c r="A53" s="145" t="s">
        <v>396</v>
      </c>
      <c r="B53" s="145"/>
      <c r="C53" s="136" t="s">
        <v>69</v>
      </c>
      <c r="D53" s="115">
        <f>D54</f>
        <v>20260.900000000001</v>
      </c>
      <c r="E53" s="115"/>
      <c r="F53" s="115">
        <f t="shared" ref="F53:L53" si="27">F54</f>
        <v>20260.900000000001</v>
      </c>
      <c r="G53" s="115">
        <f t="shared" si="27"/>
        <v>20260.900000000001</v>
      </c>
      <c r="H53" s="115"/>
      <c r="I53" s="115">
        <f t="shared" si="27"/>
        <v>20260.900000000001</v>
      </c>
      <c r="J53" s="115">
        <f t="shared" si="27"/>
        <v>20260.900000000001</v>
      </c>
      <c r="K53" s="115"/>
      <c r="L53" s="115">
        <f t="shared" si="27"/>
        <v>20260.900000000001</v>
      </c>
    </row>
    <row r="54" spans="1:12" ht="31.5" x14ac:dyDescent="0.2">
      <c r="A54" s="146" t="s">
        <v>396</v>
      </c>
      <c r="B54" s="150" t="s">
        <v>28</v>
      </c>
      <c r="C54" s="147" t="s">
        <v>29</v>
      </c>
      <c r="D54" s="119">
        <f>20260.9</f>
        <v>20260.900000000001</v>
      </c>
      <c r="E54" s="119"/>
      <c r="F54" s="119">
        <f>D54+E54</f>
        <v>20260.900000000001</v>
      </c>
      <c r="G54" s="119">
        <v>20260.900000000001</v>
      </c>
      <c r="H54" s="119"/>
      <c r="I54" s="119">
        <f>G54+H54</f>
        <v>20260.900000000001</v>
      </c>
      <c r="J54" s="119">
        <v>20260.900000000001</v>
      </c>
      <c r="K54" s="126"/>
      <c r="L54" s="125">
        <f>J54+K54</f>
        <v>20260.900000000001</v>
      </c>
    </row>
    <row r="55" spans="1:12" ht="47.25" x14ac:dyDescent="0.2">
      <c r="A55" s="145" t="s">
        <v>397</v>
      </c>
      <c r="B55" s="145"/>
      <c r="C55" s="136" t="s">
        <v>84</v>
      </c>
      <c r="D55" s="115">
        <f>D56</f>
        <v>22221.599999999999</v>
      </c>
      <c r="E55" s="115"/>
      <c r="F55" s="115">
        <f t="shared" ref="F55:L55" si="28">F56</f>
        <v>22221.599999999999</v>
      </c>
      <c r="G55" s="115">
        <f t="shared" si="28"/>
        <v>22221.599999999999</v>
      </c>
      <c r="H55" s="115"/>
      <c r="I55" s="115">
        <f t="shared" si="28"/>
        <v>22221.599999999999</v>
      </c>
      <c r="J55" s="115">
        <f t="shared" si="28"/>
        <v>22221.599999999999</v>
      </c>
      <c r="K55" s="115"/>
      <c r="L55" s="115">
        <f t="shared" si="28"/>
        <v>22221.599999999999</v>
      </c>
    </row>
    <row r="56" spans="1:12" ht="31.5" x14ac:dyDescent="0.2">
      <c r="A56" s="146" t="s">
        <v>397</v>
      </c>
      <c r="B56" s="150" t="s">
        <v>28</v>
      </c>
      <c r="C56" s="147" t="s">
        <v>29</v>
      </c>
      <c r="D56" s="119">
        <f>6287.7+15933.9</f>
        <v>22221.599999999999</v>
      </c>
      <c r="E56" s="119"/>
      <c r="F56" s="119">
        <f>D56+E56</f>
        <v>22221.599999999999</v>
      </c>
      <c r="G56" s="119">
        <f>6287.7+15933.9</f>
        <v>22221.599999999999</v>
      </c>
      <c r="H56" s="119"/>
      <c r="I56" s="119">
        <f>G56+H56</f>
        <v>22221.599999999999</v>
      </c>
      <c r="J56" s="119">
        <f>6287.7+15933.9</f>
        <v>22221.599999999999</v>
      </c>
      <c r="K56" s="126"/>
      <c r="L56" s="125">
        <f>J56+K56</f>
        <v>22221.599999999999</v>
      </c>
    </row>
    <row r="57" spans="1:12" ht="31.5" x14ac:dyDescent="0.2">
      <c r="A57" s="145" t="s">
        <v>398</v>
      </c>
      <c r="B57" s="145"/>
      <c r="C57" s="136" t="s">
        <v>262</v>
      </c>
      <c r="D57" s="115">
        <f>D58+D60+D59+D61+D62</f>
        <v>1559912.5</v>
      </c>
      <c r="E57" s="115"/>
      <c r="F57" s="115">
        <f t="shared" ref="F57:L57" si="29">F58+F60+F59+F61+F62</f>
        <v>1559912.5</v>
      </c>
      <c r="G57" s="115">
        <f t="shared" si="29"/>
        <v>1554135.4000000001</v>
      </c>
      <c r="H57" s="115"/>
      <c r="I57" s="115">
        <f t="shared" si="29"/>
        <v>1554135.4000000001</v>
      </c>
      <c r="J57" s="115">
        <f t="shared" si="29"/>
        <v>1548439.4</v>
      </c>
      <c r="K57" s="115"/>
      <c r="L57" s="115">
        <f t="shared" si="29"/>
        <v>1548439.4</v>
      </c>
    </row>
    <row r="58" spans="1:12" ht="63" x14ac:dyDescent="0.2">
      <c r="A58" s="146" t="s">
        <v>398</v>
      </c>
      <c r="B58" s="146" t="s">
        <v>3</v>
      </c>
      <c r="C58" s="147" t="s">
        <v>4</v>
      </c>
      <c r="D58" s="119">
        <v>25468.1</v>
      </c>
      <c r="E58" s="119">
        <v>180.9</v>
      </c>
      <c r="F58" s="119">
        <f t="shared" ref="F58:F62" si="30">D58+E58</f>
        <v>25649</v>
      </c>
      <c r="G58" s="119">
        <v>25372.1</v>
      </c>
      <c r="H58" s="119">
        <v>175.9</v>
      </c>
      <c r="I58" s="119">
        <f t="shared" ref="I58:I62" si="31">G58+H58</f>
        <v>25548</v>
      </c>
      <c r="J58" s="125">
        <v>25275.5</v>
      </c>
      <c r="K58" s="119">
        <v>173.9</v>
      </c>
      <c r="L58" s="125">
        <f t="shared" ref="L58:L62" si="32">J58+K58</f>
        <v>25449.4</v>
      </c>
    </row>
    <row r="59" spans="1:12" ht="31.5" x14ac:dyDescent="0.2">
      <c r="A59" s="146" t="s">
        <v>398</v>
      </c>
      <c r="B59" s="146" t="s">
        <v>6</v>
      </c>
      <c r="C59" s="147" t="s">
        <v>7</v>
      </c>
      <c r="D59" s="119">
        <v>217.49999999999997</v>
      </c>
      <c r="E59" s="119">
        <v>-180.9</v>
      </c>
      <c r="F59" s="119">
        <f t="shared" si="30"/>
        <v>36.599999999999966</v>
      </c>
      <c r="G59" s="119">
        <v>212.20000000000005</v>
      </c>
      <c r="H59" s="119">
        <v>-175.9</v>
      </c>
      <c r="I59" s="119">
        <f t="shared" si="31"/>
        <v>36.30000000000004</v>
      </c>
      <c r="J59" s="125">
        <v>210.69999999999993</v>
      </c>
      <c r="K59" s="119">
        <v>-173.9</v>
      </c>
      <c r="L59" s="125">
        <f t="shared" si="32"/>
        <v>36.799999999999926</v>
      </c>
    </row>
    <row r="60" spans="1:12" x14ac:dyDescent="0.2">
      <c r="A60" s="146" t="s">
        <v>398</v>
      </c>
      <c r="B60" s="146" t="s">
        <v>17</v>
      </c>
      <c r="C60" s="147" t="s">
        <v>18</v>
      </c>
      <c r="D60" s="119">
        <v>2880</v>
      </c>
      <c r="E60" s="119"/>
      <c r="F60" s="119">
        <f t="shared" si="30"/>
        <v>2880</v>
      </c>
      <c r="G60" s="119">
        <v>1950</v>
      </c>
      <c r="H60" s="119"/>
      <c r="I60" s="119">
        <f t="shared" si="31"/>
        <v>1950</v>
      </c>
      <c r="J60" s="125">
        <v>2150</v>
      </c>
      <c r="K60" s="126"/>
      <c r="L60" s="125">
        <f t="shared" si="32"/>
        <v>2150</v>
      </c>
    </row>
    <row r="61" spans="1:12" ht="31.5" x14ac:dyDescent="0.2">
      <c r="A61" s="146" t="s">
        <v>398</v>
      </c>
      <c r="B61" s="146" t="s">
        <v>28</v>
      </c>
      <c r="C61" s="147" t="s">
        <v>29</v>
      </c>
      <c r="D61" s="119">
        <v>1501497.4</v>
      </c>
      <c r="E61" s="119"/>
      <c r="F61" s="119">
        <f t="shared" si="30"/>
        <v>1501497.4</v>
      </c>
      <c r="G61" s="119">
        <v>1496520.1</v>
      </c>
      <c r="H61" s="119"/>
      <c r="I61" s="119">
        <f t="shared" si="31"/>
        <v>1496520.1</v>
      </c>
      <c r="J61" s="125">
        <v>1490722.2</v>
      </c>
      <c r="K61" s="126"/>
      <c r="L61" s="125">
        <f t="shared" si="32"/>
        <v>1490722.2</v>
      </c>
    </row>
    <row r="62" spans="1:12" x14ac:dyDescent="0.2">
      <c r="A62" s="146" t="s">
        <v>398</v>
      </c>
      <c r="B62" s="146" t="s">
        <v>13</v>
      </c>
      <c r="C62" s="147" t="s">
        <v>14</v>
      </c>
      <c r="D62" s="119">
        <v>29849.5</v>
      </c>
      <c r="E62" s="119"/>
      <c r="F62" s="119">
        <f t="shared" si="30"/>
        <v>29849.5</v>
      </c>
      <c r="G62" s="119">
        <v>30081</v>
      </c>
      <c r="H62" s="119"/>
      <c r="I62" s="119">
        <f t="shared" si="31"/>
        <v>30081</v>
      </c>
      <c r="J62" s="125">
        <v>30081</v>
      </c>
      <c r="K62" s="126"/>
      <c r="L62" s="125">
        <f t="shared" si="32"/>
        <v>30081</v>
      </c>
    </row>
    <row r="63" spans="1:12" ht="214.5" customHeight="1" x14ac:dyDescent="0.2">
      <c r="A63" s="145" t="s">
        <v>399</v>
      </c>
      <c r="B63" s="145"/>
      <c r="C63" s="152" t="s">
        <v>122</v>
      </c>
      <c r="D63" s="115">
        <f>D64</f>
        <v>580.69999999999993</v>
      </c>
      <c r="E63" s="115"/>
      <c r="F63" s="115">
        <f t="shared" ref="F63:L63" si="33">F64</f>
        <v>580.69999999999993</v>
      </c>
      <c r="G63" s="115">
        <f t="shared" si="33"/>
        <v>591.69999999999993</v>
      </c>
      <c r="H63" s="115"/>
      <c r="I63" s="115">
        <f t="shared" si="33"/>
        <v>591.69999999999993</v>
      </c>
      <c r="J63" s="115">
        <f t="shared" si="33"/>
        <v>591.69999999999993</v>
      </c>
      <c r="K63" s="115"/>
      <c r="L63" s="115">
        <f t="shared" si="33"/>
        <v>591.69999999999993</v>
      </c>
    </row>
    <row r="64" spans="1:12" ht="31.5" customHeight="1" x14ac:dyDescent="0.2">
      <c r="A64" s="146" t="s">
        <v>399</v>
      </c>
      <c r="B64" s="150" t="s">
        <v>28</v>
      </c>
      <c r="C64" s="147" t="s">
        <v>29</v>
      </c>
      <c r="D64" s="119">
        <f>556.3+24.4</f>
        <v>580.69999999999993</v>
      </c>
      <c r="E64" s="119"/>
      <c r="F64" s="119">
        <f>D64+E64</f>
        <v>580.69999999999993</v>
      </c>
      <c r="G64" s="119">
        <f>556.3+35.4</f>
        <v>591.69999999999993</v>
      </c>
      <c r="H64" s="119"/>
      <c r="I64" s="119">
        <f>G64+H64</f>
        <v>591.69999999999993</v>
      </c>
      <c r="J64" s="119">
        <f>556.3+35.4</f>
        <v>591.69999999999993</v>
      </c>
      <c r="K64" s="126"/>
      <c r="L64" s="125">
        <f>J64+K64</f>
        <v>591.69999999999993</v>
      </c>
    </row>
    <row r="65" spans="1:12" ht="214.5" customHeight="1" x14ac:dyDescent="0.2">
      <c r="A65" s="145" t="s">
        <v>399</v>
      </c>
      <c r="B65" s="145"/>
      <c r="C65" s="152" t="s">
        <v>265</v>
      </c>
      <c r="D65" s="115">
        <f>D66</f>
        <v>7162.1</v>
      </c>
      <c r="E65" s="115"/>
      <c r="F65" s="115">
        <f t="shared" ref="F65:L65" si="34">F66</f>
        <v>7162.1</v>
      </c>
      <c r="G65" s="115">
        <f t="shared" si="34"/>
        <v>7297.5</v>
      </c>
      <c r="H65" s="115"/>
      <c r="I65" s="115">
        <f t="shared" si="34"/>
        <v>7297.5</v>
      </c>
      <c r="J65" s="115">
        <f t="shared" si="34"/>
        <v>7297.5</v>
      </c>
      <c r="K65" s="115"/>
      <c r="L65" s="115">
        <f t="shared" si="34"/>
        <v>7297.5</v>
      </c>
    </row>
    <row r="66" spans="1:12" ht="31.5" x14ac:dyDescent="0.2">
      <c r="A66" s="146" t="s">
        <v>399</v>
      </c>
      <c r="B66" s="153" t="s">
        <v>28</v>
      </c>
      <c r="C66" s="147" t="s">
        <v>29</v>
      </c>
      <c r="D66" s="119">
        <v>7162.1</v>
      </c>
      <c r="E66" s="119"/>
      <c r="F66" s="119">
        <f>D66+E66</f>
        <v>7162.1</v>
      </c>
      <c r="G66" s="119">
        <v>7297.5</v>
      </c>
      <c r="H66" s="119"/>
      <c r="I66" s="119">
        <f>G66+H66</f>
        <v>7297.5</v>
      </c>
      <c r="J66" s="125">
        <v>7297.5</v>
      </c>
      <c r="K66" s="126"/>
      <c r="L66" s="125">
        <f>J66+K66</f>
        <v>7297.5</v>
      </c>
    </row>
    <row r="67" spans="1:12" ht="47.25" x14ac:dyDescent="0.2">
      <c r="A67" s="145" t="s">
        <v>400</v>
      </c>
      <c r="B67" s="145"/>
      <c r="C67" s="136" t="s">
        <v>264</v>
      </c>
      <c r="D67" s="115">
        <f>D68</f>
        <v>99826.9</v>
      </c>
      <c r="E67" s="115"/>
      <c r="F67" s="115">
        <f t="shared" ref="F67:L67" si="35">F68</f>
        <v>99826.9</v>
      </c>
      <c r="G67" s="115">
        <f t="shared" si="35"/>
        <v>98040.1</v>
      </c>
      <c r="H67" s="115"/>
      <c r="I67" s="115">
        <f t="shared" si="35"/>
        <v>98040.1</v>
      </c>
      <c r="J67" s="115">
        <f t="shared" si="35"/>
        <v>98078.5</v>
      </c>
      <c r="K67" s="115"/>
      <c r="L67" s="115">
        <f t="shared" si="35"/>
        <v>98078.5</v>
      </c>
    </row>
    <row r="68" spans="1:12" ht="31.5" x14ac:dyDescent="0.2">
      <c r="A68" s="146" t="s">
        <v>400</v>
      </c>
      <c r="B68" s="146" t="s">
        <v>28</v>
      </c>
      <c r="C68" s="147" t="s">
        <v>29</v>
      </c>
      <c r="D68" s="119">
        <v>99826.9</v>
      </c>
      <c r="E68" s="119"/>
      <c r="F68" s="119">
        <f>D68+E68</f>
        <v>99826.9</v>
      </c>
      <c r="G68" s="119">
        <v>98040.1</v>
      </c>
      <c r="H68" s="119"/>
      <c r="I68" s="119">
        <f>G68+H68</f>
        <v>98040.1</v>
      </c>
      <c r="J68" s="125">
        <v>98078.5</v>
      </c>
      <c r="K68" s="126"/>
      <c r="L68" s="125">
        <f>J68+K68</f>
        <v>98078.5</v>
      </c>
    </row>
    <row r="69" spans="1:12" ht="31.5" customHeight="1" x14ac:dyDescent="0.2">
      <c r="A69" s="145" t="s">
        <v>401</v>
      </c>
      <c r="B69" s="145"/>
      <c r="C69" s="136" t="s">
        <v>629</v>
      </c>
      <c r="D69" s="115">
        <f>D70+D74+D77+D79+D81+D83+D88</f>
        <v>39828.299999999996</v>
      </c>
      <c r="E69" s="115">
        <f t="shared" ref="E69:L69" si="36">E70+E74+E77+E79+E81+E83+E88</f>
        <v>50</v>
      </c>
      <c r="F69" s="115">
        <f t="shared" si="36"/>
        <v>39878.299999999996</v>
      </c>
      <c r="G69" s="115">
        <f t="shared" si="36"/>
        <v>39828.299999999996</v>
      </c>
      <c r="H69" s="115">
        <f t="shared" si="36"/>
        <v>-50</v>
      </c>
      <c r="I69" s="115">
        <f t="shared" si="36"/>
        <v>39778.299999999996</v>
      </c>
      <c r="J69" s="115">
        <f t="shared" si="36"/>
        <v>39828.299999999996</v>
      </c>
      <c r="K69" s="115">
        <f t="shared" si="36"/>
        <v>-50</v>
      </c>
      <c r="L69" s="115">
        <f t="shared" si="36"/>
        <v>39778.299999999996</v>
      </c>
    </row>
    <row r="70" spans="1:12" ht="31.5" customHeight="1" x14ac:dyDescent="0.2">
      <c r="A70" s="145" t="s">
        <v>402</v>
      </c>
      <c r="B70" s="145"/>
      <c r="C70" s="136" t="s">
        <v>241</v>
      </c>
      <c r="D70" s="115">
        <f>D71+D73+D72</f>
        <v>453.70000000000005</v>
      </c>
      <c r="E70" s="115"/>
      <c r="F70" s="115">
        <f t="shared" ref="F70:L70" si="37">F71+F73+F72</f>
        <v>453.70000000000005</v>
      </c>
      <c r="G70" s="115">
        <f t="shared" si="37"/>
        <v>453.70000000000005</v>
      </c>
      <c r="H70" s="115"/>
      <c r="I70" s="115">
        <f t="shared" si="37"/>
        <v>453.70000000000005</v>
      </c>
      <c r="J70" s="115">
        <f t="shared" si="37"/>
        <v>453.70000000000005</v>
      </c>
      <c r="K70" s="115"/>
      <c r="L70" s="115">
        <f t="shared" si="37"/>
        <v>453.70000000000005</v>
      </c>
    </row>
    <row r="71" spans="1:12" ht="31.5" customHeight="1" x14ac:dyDescent="0.2">
      <c r="A71" s="146" t="s">
        <v>402</v>
      </c>
      <c r="B71" s="151" t="s">
        <v>6</v>
      </c>
      <c r="C71" s="147" t="s">
        <v>7</v>
      </c>
      <c r="D71" s="119">
        <v>76.400000000000006</v>
      </c>
      <c r="E71" s="119"/>
      <c r="F71" s="119">
        <f t="shared" ref="F71:F73" si="38">D71+E71</f>
        <v>76.400000000000006</v>
      </c>
      <c r="G71" s="119">
        <v>76.400000000000006</v>
      </c>
      <c r="H71" s="119"/>
      <c r="I71" s="119">
        <f t="shared" ref="I71:I73" si="39">G71+H71</f>
        <v>76.400000000000006</v>
      </c>
      <c r="J71" s="119">
        <v>76.400000000000006</v>
      </c>
      <c r="K71" s="126"/>
      <c r="L71" s="125">
        <f t="shared" ref="L71:L73" si="40">J71+K71</f>
        <v>76.400000000000006</v>
      </c>
    </row>
    <row r="72" spans="1:12" ht="15.75" customHeight="1" x14ac:dyDescent="0.2">
      <c r="A72" s="146" t="s">
        <v>402</v>
      </c>
      <c r="B72" s="129" t="s">
        <v>17</v>
      </c>
      <c r="C72" s="130" t="s">
        <v>18</v>
      </c>
      <c r="D72" s="119">
        <v>20.399999999999999</v>
      </c>
      <c r="E72" s="119"/>
      <c r="F72" s="119">
        <f t="shared" si="38"/>
        <v>20.399999999999999</v>
      </c>
      <c r="G72" s="119">
        <v>20.399999999999999</v>
      </c>
      <c r="H72" s="119"/>
      <c r="I72" s="119">
        <f t="shared" si="39"/>
        <v>20.399999999999999</v>
      </c>
      <c r="J72" s="119">
        <v>20.399999999999999</v>
      </c>
      <c r="K72" s="126"/>
      <c r="L72" s="125">
        <f t="shared" si="40"/>
        <v>20.399999999999999</v>
      </c>
    </row>
    <row r="73" spans="1:12" ht="31.5" customHeight="1" x14ac:dyDescent="0.2">
      <c r="A73" s="146" t="s">
        <v>402</v>
      </c>
      <c r="B73" s="150" t="s">
        <v>28</v>
      </c>
      <c r="C73" s="147" t="s">
        <v>29</v>
      </c>
      <c r="D73" s="119">
        <f>377.3-20.4</f>
        <v>356.90000000000003</v>
      </c>
      <c r="E73" s="119"/>
      <c r="F73" s="119">
        <f t="shared" si="38"/>
        <v>356.90000000000003</v>
      </c>
      <c r="G73" s="119">
        <f>377.3-20.4</f>
        <v>356.90000000000003</v>
      </c>
      <c r="H73" s="119"/>
      <c r="I73" s="119">
        <f t="shared" si="39"/>
        <v>356.90000000000003</v>
      </c>
      <c r="J73" s="119">
        <f>377.3-20.4</f>
        <v>356.90000000000003</v>
      </c>
      <c r="K73" s="126"/>
      <c r="L73" s="125">
        <f t="shared" si="40"/>
        <v>356.90000000000003</v>
      </c>
    </row>
    <row r="74" spans="1:12" ht="15.75" customHeight="1" x14ac:dyDescent="0.2">
      <c r="A74" s="145" t="s">
        <v>403</v>
      </c>
      <c r="B74" s="145"/>
      <c r="C74" s="136" t="s">
        <v>89</v>
      </c>
      <c r="D74" s="115">
        <f>D75+D76</f>
        <v>109.5</v>
      </c>
      <c r="E74" s="115"/>
      <c r="F74" s="115">
        <f t="shared" ref="F74:L74" si="41">F75+F76</f>
        <v>109.5</v>
      </c>
      <c r="G74" s="115">
        <f t="shared" si="41"/>
        <v>109.5</v>
      </c>
      <c r="H74" s="115"/>
      <c r="I74" s="115">
        <f t="shared" si="41"/>
        <v>109.5</v>
      </c>
      <c r="J74" s="115">
        <f t="shared" si="41"/>
        <v>109.5</v>
      </c>
      <c r="K74" s="115"/>
      <c r="L74" s="115">
        <f t="shared" si="41"/>
        <v>109.5</v>
      </c>
    </row>
    <row r="75" spans="1:12" ht="15.75" customHeight="1" x14ac:dyDescent="0.2">
      <c r="A75" s="146" t="s">
        <v>403</v>
      </c>
      <c r="B75" s="129" t="s">
        <v>17</v>
      </c>
      <c r="C75" s="130" t="s">
        <v>18</v>
      </c>
      <c r="D75" s="119">
        <v>85</v>
      </c>
      <c r="E75" s="119"/>
      <c r="F75" s="119">
        <f t="shared" ref="F75:F76" si="42">D75+E75</f>
        <v>85</v>
      </c>
      <c r="G75" s="119">
        <v>85</v>
      </c>
      <c r="H75" s="119"/>
      <c r="I75" s="119">
        <f t="shared" ref="I75:I76" si="43">G75+H75</f>
        <v>85</v>
      </c>
      <c r="J75" s="119">
        <v>85</v>
      </c>
      <c r="K75" s="126"/>
      <c r="L75" s="125">
        <f t="shared" ref="L75:L76" si="44">J75+K75</f>
        <v>85</v>
      </c>
    </row>
    <row r="76" spans="1:12" ht="31.5" customHeight="1" x14ac:dyDescent="0.2">
      <c r="A76" s="146" t="s">
        <v>403</v>
      </c>
      <c r="B76" s="150" t="s">
        <v>28</v>
      </c>
      <c r="C76" s="147" t="s">
        <v>29</v>
      </c>
      <c r="D76" s="119">
        <v>24.5</v>
      </c>
      <c r="E76" s="119"/>
      <c r="F76" s="119">
        <f t="shared" si="42"/>
        <v>24.5</v>
      </c>
      <c r="G76" s="119">
        <v>24.5</v>
      </c>
      <c r="H76" s="119"/>
      <c r="I76" s="119">
        <f t="shared" si="43"/>
        <v>24.5</v>
      </c>
      <c r="J76" s="119">
        <v>24.5</v>
      </c>
      <c r="K76" s="126"/>
      <c r="L76" s="125">
        <f t="shared" si="44"/>
        <v>24.5</v>
      </c>
    </row>
    <row r="77" spans="1:12" ht="31.5" customHeight="1" x14ac:dyDescent="0.2">
      <c r="A77" s="145" t="s">
        <v>404</v>
      </c>
      <c r="B77" s="145"/>
      <c r="C77" s="136" t="s">
        <v>88</v>
      </c>
      <c r="D77" s="115">
        <f>D78</f>
        <v>97.3</v>
      </c>
      <c r="E77" s="115"/>
      <c r="F77" s="115">
        <f t="shared" ref="F77:L77" si="45">F78</f>
        <v>97.3</v>
      </c>
      <c r="G77" s="115">
        <f t="shared" si="45"/>
        <v>97.3</v>
      </c>
      <c r="H77" s="115"/>
      <c r="I77" s="115">
        <f t="shared" si="45"/>
        <v>97.3</v>
      </c>
      <c r="J77" s="115">
        <f t="shared" si="45"/>
        <v>97.3</v>
      </c>
      <c r="K77" s="115"/>
      <c r="L77" s="115">
        <f t="shared" si="45"/>
        <v>97.3</v>
      </c>
    </row>
    <row r="78" spans="1:12" ht="31.5" customHeight="1" x14ac:dyDescent="0.2">
      <c r="A78" s="146" t="s">
        <v>404</v>
      </c>
      <c r="B78" s="150" t="s">
        <v>28</v>
      </c>
      <c r="C78" s="147" t="s">
        <v>29</v>
      </c>
      <c r="D78" s="119">
        <v>97.3</v>
      </c>
      <c r="E78" s="119"/>
      <c r="F78" s="119">
        <f>D78+E78</f>
        <v>97.3</v>
      </c>
      <c r="G78" s="119">
        <v>97.3</v>
      </c>
      <c r="H78" s="119"/>
      <c r="I78" s="119">
        <f>G78+H78</f>
        <v>97.3</v>
      </c>
      <c r="J78" s="119">
        <v>97.3</v>
      </c>
      <c r="K78" s="126"/>
      <c r="L78" s="125">
        <f>J78+K78</f>
        <v>97.3</v>
      </c>
    </row>
    <row r="79" spans="1:12" ht="31.5" customHeight="1" x14ac:dyDescent="0.2">
      <c r="A79" s="145" t="s">
        <v>405</v>
      </c>
      <c r="B79" s="145"/>
      <c r="C79" s="136" t="s">
        <v>87</v>
      </c>
      <c r="D79" s="115">
        <f>D80</f>
        <v>4500</v>
      </c>
      <c r="E79" s="115"/>
      <c r="F79" s="115">
        <f t="shared" ref="F79:L79" si="46">F80</f>
        <v>4500</v>
      </c>
      <c r="G79" s="115">
        <f t="shared" si="46"/>
        <v>4500</v>
      </c>
      <c r="H79" s="115"/>
      <c r="I79" s="115">
        <f t="shared" si="46"/>
        <v>4500</v>
      </c>
      <c r="J79" s="115">
        <f t="shared" si="46"/>
        <v>4500</v>
      </c>
      <c r="K79" s="115"/>
      <c r="L79" s="115">
        <f t="shared" si="46"/>
        <v>4500</v>
      </c>
    </row>
    <row r="80" spans="1:12" ht="31.5" customHeight="1" x14ac:dyDescent="0.2">
      <c r="A80" s="146" t="s">
        <v>405</v>
      </c>
      <c r="B80" s="150" t="s">
        <v>28</v>
      </c>
      <c r="C80" s="147" t="s">
        <v>29</v>
      </c>
      <c r="D80" s="119">
        <v>4500</v>
      </c>
      <c r="E80" s="119"/>
      <c r="F80" s="119">
        <f>D80+E80</f>
        <v>4500</v>
      </c>
      <c r="G80" s="119">
        <v>4500</v>
      </c>
      <c r="H80" s="119"/>
      <c r="I80" s="119">
        <f>G80+H80</f>
        <v>4500</v>
      </c>
      <c r="J80" s="119">
        <v>4500</v>
      </c>
      <c r="K80" s="126"/>
      <c r="L80" s="125">
        <f>J80+K80</f>
        <v>4500</v>
      </c>
    </row>
    <row r="81" spans="1:12" ht="31.5" x14ac:dyDescent="0.2">
      <c r="A81" s="145" t="s">
        <v>406</v>
      </c>
      <c r="B81" s="145"/>
      <c r="C81" s="136" t="s">
        <v>245</v>
      </c>
      <c r="D81" s="115">
        <f>D82</f>
        <v>150</v>
      </c>
      <c r="E81" s="115">
        <f t="shared" ref="E81:L81" si="47">E82</f>
        <v>50</v>
      </c>
      <c r="F81" s="115">
        <f t="shared" si="47"/>
        <v>200</v>
      </c>
      <c r="G81" s="115">
        <f t="shared" si="47"/>
        <v>150</v>
      </c>
      <c r="H81" s="115">
        <f t="shared" si="47"/>
        <v>-50</v>
      </c>
      <c r="I81" s="115">
        <f t="shared" si="47"/>
        <v>100</v>
      </c>
      <c r="J81" s="115">
        <f t="shared" si="47"/>
        <v>150</v>
      </c>
      <c r="K81" s="115">
        <f t="shared" si="47"/>
        <v>-50</v>
      </c>
      <c r="L81" s="115">
        <f t="shared" si="47"/>
        <v>100</v>
      </c>
    </row>
    <row r="82" spans="1:12" x14ac:dyDescent="0.2">
      <c r="A82" s="146" t="s">
        <v>406</v>
      </c>
      <c r="B82" s="151" t="s">
        <v>17</v>
      </c>
      <c r="C82" s="147" t="s">
        <v>18</v>
      </c>
      <c r="D82" s="119">
        <v>150</v>
      </c>
      <c r="E82" s="119">
        <v>50</v>
      </c>
      <c r="F82" s="119">
        <f>D82+E82</f>
        <v>200</v>
      </c>
      <c r="G82" s="119">
        <v>150</v>
      </c>
      <c r="H82" s="119">
        <v>-50</v>
      </c>
      <c r="I82" s="119">
        <f>G82+H82</f>
        <v>100</v>
      </c>
      <c r="J82" s="119">
        <v>150</v>
      </c>
      <c r="K82" s="119">
        <v>-50</v>
      </c>
      <c r="L82" s="125">
        <f>J82+K82</f>
        <v>100</v>
      </c>
    </row>
    <row r="83" spans="1:12" x14ac:dyDescent="0.2">
      <c r="A83" s="145" t="s">
        <v>407</v>
      </c>
      <c r="B83" s="145"/>
      <c r="C83" s="136" t="s">
        <v>266</v>
      </c>
      <c r="D83" s="115">
        <f>D84+D85+D86+D87</f>
        <v>28005.7</v>
      </c>
      <c r="E83" s="115"/>
      <c r="F83" s="115">
        <f t="shared" ref="F83:L83" si="48">F84+F85+F86+F87</f>
        <v>28005.7</v>
      </c>
      <c r="G83" s="115">
        <f t="shared" si="48"/>
        <v>28005.7</v>
      </c>
      <c r="H83" s="115"/>
      <c r="I83" s="115">
        <f t="shared" si="48"/>
        <v>28005.7</v>
      </c>
      <c r="J83" s="115">
        <f t="shared" si="48"/>
        <v>28005.7</v>
      </c>
      <c r="K83" s="115"/>
      <c r="L83" s="115">
        <f t="shared" si="48"/>
        <v>28005.7</v>
      </c>
    </row>
    <row r="84" spans="1:12" ht="33" hidden="1" customHeight="1" x14ac:dyDescent="0.2">
      <c r="A84" s="254" t="s">
        <v>407</v>
      </c>
      <c r="B84" s="254" t="s">
        <v>6</v>
      </c>
      <c r="C84" s="255" t="s">
        <v>7</v>
      </c>
      <c r="D84" s="256">
        <v>5782.7</v>
      </c>
      <c r="E84" s="256">
        <v>-5782.7</v>
      </c>
      <c r="F84" s="256"/>
      <c r="G84" s="256">
        <v>5782.7</v>
      </c>
      <c r="H84" s="256">
        <v>-5782.7</v>
      </c>
      <c r="I84" s="256"/>
      <c r="J84" s="257">
        <v>5782.7</v>
      </c>
      <c r="K84" s="256">
        <v>-5782.7</v>
      </c>
      <c r="L84" s="257"/>
    </row>
    <row r="85" spans="1:12" ht="15.75" customHeight="1" x14ac:dyDescent="0.2">
      <c r="A85" s="146" t="s">
        <v>407</v>
      </c>
      <c r="B85" s="146" t="s">
        <v>17</v>
      </c>
      <c r="C85" s="147" t="s">
        <v>18</v>
      </c>
      <c r="D85" s="119">
        <v>378.8</v>
      </c>
      <c r="E85" s="119"/>
      <c r="F85" s="119">
        <f t="shared" ref="F85:F87" si="49">D85+E85</f>
        <v>378.8</v>
      </c>
      <c r="G85" s="119">
        <v>378.8</v>
      </c>
      <c r="H85" s="119"/>
      <c r="I85" s="119">
        <f t="shared" ref="I85:I87" si="50">G85+H85</f>
        <v>378.8</v>
      </c>
      <c r="J85" s="125">
        <v>378.8</v>
      </c>
      <c r="K85" s="126"/>
      <c r="L85" s="125">
        <f t="shared" ref="L85:L87" si="51">J85+K85</f>
        <v>378.8</v>
      </c>
    </row>
    <row r="86" spans="1:12" ht="31.5" customHeight="1" x14ac:dyDescent="0.2">
      <c r="A86" s="146" t="s">
        <v>407</v>
      </c>
      <c r="B86" s="146" t="s">
        <v>28</v>
      </c>
      <c r="C86" s="147" t="s">
        <v>29</v>
      </c>
      <c r="D86" s="119">
        <v>10003.5</v>
      </c>
      <c r="E86" s="119"/>
      <c r="F86" s="119">
        <f t="shared" si="49"/>
        <v>10003.5</v>
      </c>
      <c r="G86" s="119">
        <v>10003.5</v>
      </c>
      <c r="H86" s="119"/>
      <c r="I86" s="119">
        <f t="shared" si="50"/>
        <v>10003.5</v>
      </c>
      <c r="J86" s="125">
        <v>10003.5</v>
      </c>
      <c r="K86" s="126"/>
      <c r="L86" s="125">
        <f t="shared" si="51"/>
        <v>10003.5</v>
      </c>
    </row>
    <row r="87" spans="1:12" ht="22.5" customHeight="1" x14ac:dyDescent="0.2">
      <c r="A87" s="146" t="s">
        <v>407</v>
      </c>
      <c r="B87" s="146" t="s">
        <v>13</v>
      </c>
      <c r="C87" s="147" t="s">
        <v>14</v>
      </c>
      <c r="D87" s="119">
        <v>11840.7</v>
      </c>
      <c r="E87" s="119">
        <v>5782.7</v>
      </c>
      <c r="F87" s="119">
        <f t="shared" si="49"/>
        <v>17623.400000000001</v>
      </c>
      <c r="G87" s="119">
        <v>11840.7</v>
      </c>
      <c r="H87" s="119">
        <v>5782.7</v>
      </c>
      <c r="I87" s="119">
        <f t="shared" si="50"/>
        <v>17623.400000000001</v>
      </c>
      <c r="J87" s="125">
        <v>11840.7</v>
      </c>
      <c r="K87" s="119">
        <v>5782.7</v>
      </c>
      <c r="L87" s="125">
        <f t="shared" si="51"/>
        <v>17623.400000000001</v>
      </c>
    </row>
    <row r="88" spans="1:12" ht="94.5" x14ac:dyDescent="0.2">
      <c r="A88" s="145" t="s">
        <v>408</v>
      </c>
      <c r="B88" s="145"/>
      <c r="C88" s="152" t="s">
        <v>267</v>
      </c>
      <c r="D88" s="115">
        <f>D89+D90</f>
        <v>6512.0999999999995</v>
      </c>
      <c r="E88" s="115"/>
      <c r="F88" s="115">
        <f t="shared" ref="F88:L88" si="52">F89+F90</f>
        <v>6512.0999999999995</v>
      </c>
      <c r="G88" s="115">
        <f t="shared" si="52"/>
        <v>6512.0999999999995</v>
      </c>
      <c r="H88" s="115"/>
      <c r="I88" s="115">
        <f t="shared" si="52"/>
        <v>6512.0999999999995</v>
      </c>
      <c r="J88" s="115">
        <f t="shared" si="52"/>
        <v>6512.0999999999995</v>
      </c>
      <c r="K88" s="115"/>
      <c r="L88" s="115">
        <f t="shared" si="52"/>
        <v>6512.0999999999995</v>
      </c>
    </row>
    <row r="89" spans="1:12" ht="63" x14ac:dyDescent="0.2">
      <c r="A89" s="146" t="s">
        <v>408</v>
      </c>
      <c r="B89" s="146" t="s">
        <v>3</v>
      </c>
      <c r="C89" s="147" t="s">
        <v>4</v>
      </c>
      <c r="D89" s="131">
        <v>97.7</v>
      </c>
      <c r="E89" s="131"/>
      <c r="F89" s="119">
        <f t="shared" ref="F89:F90" si="53">D89+E89</f>
        <v>97.7</v>
      </c>
      <c r="G89" s="131">
        <v>97.7</v>
      </c>
      <c r="H89" s="131"/>
      <c r="I89" s="119">
        <f t="shared" ref="I89:I90" si="54">G89+H89</f>
        <v>97.7</v>
      </c>
      <c r="J89" s="131">
        <v>97.7</v>
      </c>
      <c r="K89" s="126"/>
      <c r="L89" s="125">
        <f t="shared" ref="L89:L90" si="55">J89+K89</f>
        <v>97.7</v>
      </c>
    </row>
    <row r="90" spans="1:12" ht="31.5" x14ac:dyDescent="0.2">
      <c r="A90" s="146" t="s">
        <v>408</v>
      </c>
      <c r="B90" s="146" t="s">
        <v>28</v>
      </c>
      <c r="C90" s="147" t="s">
        <v>29</v>
      </c>
      <c r="D90" s="131">
        <v>6414.4</v>
      </c>
      <c r="E90" s="131"/>
      <c r="F90" s="119">
        <f t="shared" si="53"/>
        <v>6414.4</v>
      </c>
      <c r="G90" s="131">
        <v>6414.4</v>
      </c>
      <c r="H90" s="131"/>
      <c r="I90" s="119">
        <f t="shared" si="54"/>
        <v>6414.4</v>
      </c>
      <c r="J90" s="131">
        <v>6414.4</v>
      </c>
      <c r="K90" s="126"/>
      <c r="L90" s="125">
        <f t="shared" si="55"/>
        <v>6414.4</v>
      </c>
    </row>
    <row r="91" spans="1:12" ht="33" customHeight="1" x14ac:dyDescent="0.2">
      <c r="A91" s="145" t="s">
        <v>54</v>
      </c>
      <c r="B91" s="145"/>
      <c r="C91" s="136" t="s">
        <v>296</v>
      </c>
      <c r="D91" s="115">
        <f>D92+D100+D106</f>
        <v>392604.49124999996</v>
      </c>
      <c r="E91" s="115">
        <f t="shared" ref="E91:L91" si="56">E92+E100+E106</f>
        <v>950</v>
      </c>
      <c r="F91" s="115">
        <f t="shared" si="56"/>
        <v>393554.49124999996</v>
      </c>
      <c r="G91" s="115">
        <f t="shared" si="56"/>
        <v>327882.99999999994</v>
      </c>
      <c r="H91" s="115"/>
      <c r="I91" s="115">
        <f t="shared" si="56"/>
        <v>327882.99999999994</v>
      </c>
      <c r="J91" s="115">
        <f t="shared" si="56"/>
        <v>327882.99999999994</v>
      </c>
      <c r="K91" s="115"/>
      <c r="L91" s="115">
        <f t="shared" si="56"/>
        <v>327882.99999999994</v>
      </c>
    </row>
    <row r="92" spans="1:12" x14ac:dyDescent="0.2">
      <c r="A92" s="145" t="s">
        <v>70</v>
      </c>
      <c r="B92" s="145"/>
      <c r="C92" s="136" t="s">
        <v>366</v>
      </c>
      <c r="D92" s="115">
        <f>D93</f>
        <v>14239.699999999999</v>
      </c>
      <c r="E92" s="115">
        <f t="shared" ref="E92:F92" si="57">E93</f>
        <v>700</v>
      </c>
      <c r="F92" s="115">
        <f t="shared" si="57"/>
        <v>14939.699999999999</v>
      </c>
      <c r="G92" s="115"/>
      <c r="H92" s="115"/>
      <c r="I92" s="115"/>
      <c r="J92" s="115"/>
      <c r="K92" s="115"/>
      <c r="L92" s="115"/>
    </row>
    <row r="93" spans="1:12" ht="31.5" x14ac:dyDescent="0.2">
      <c r="A93" s="145" t="s">
        <v>409</v>
      </c>
      <c r="B93" s="145"/>
      <c r="C93" s="136" t="s">
        <v>410</v>
      </c>
      <c r="D93" s="115">
        <f>D96+D98+D95</f>
        <v>14239.699999999999</v>
      </c>
      <c r="E93" s="115">
        <f t="shared" ref="E93:F93" si="58">E96+E98+E95</f>
        <v>700</v>
      </c>
      <c r="F93" s="115">
        <f t="shared" si="58"/>
        <v>14939.699999999999</v>
      </c>
      <c r="G93" s="115"/>
      <c r="H93" s="115"/>
      <c r="I93" s="115"/>
      <c r="J93" s="115"/>
      <c r="K93" s="115"/>
      <c r="L93" s="115"/>
    </row>
    <row r="94" spans="1:12" ht="121.5" customHeight="1" x14ac:dyDescent="0.2">
      <c r="A94" s="145" t="s">
        <v>767</v>
      </c>
      <c r="B94" s="145"/>
      <c r="C94" s="136" t="s">
        <v>768</v>
      </c>
      <c r="D94" s="115"/>
      <c r="E94" s="115">
        <f>E95</f>
        <v>700</v>
      </c>
      <c r="F94" s="115">
        <f t="shared" ref="F94" si="59">F95</f>
        <v>700</v>
      </c>
      <c r="G94" s="115"/>
      <c r="H94" s="115"/>
      <c r="I94" s="115"/>
      <c r="J94" s="115"/>
      <c r="K94" s="115"/>
      <c r="L94" s="115"/>
    </row>
    <row r="95" spans="1:12" ht="31.5" x14ac:dyDescent="0.2">
      <c r="A95" s="146" t="s">
        <v>767</v>
      </c>
      <c r="B95" s="129" t="s">
        <v>28</v>
      </c>
      <c r="C95" s="130" t="s">
        <v>29</v>
      </c>
      <c r="D95" s="115"/>
      <c r="E95" s="119">
        <v>700</v>
      </c>
      <c r="F95" s="119">
        <f>D95+E95</f>
        <v>700</v>
      </c>
      <c r="G95" s="115"/>
      <c r="H95" s="115"/>
      <c r="I95" s="115"/>
      <c r="J95" s="115"/>
      <c r="K95" s="115"/>
      <c r="L95" s="115"/>
    </row>
    <row r="96" spans="1:12" ht="31.5" customHeight="1" x14ac:dyDescent="0.2">
      <c r="A96" s="145" t="s">
        <v>621</v>
      </c>
      <c r="B96" s="145"/>
      <c r="C96" s="136" t="s">
        <v>622</v>
      </c>
      <c r="D96" s="115">
        <f>D97</f>
        <v>14.3</v>
      </c>
      <c r="E96" s="115"/>
      <c r="F96" s="115">
        <f t="shared" ref="F96" si="60">F97</f>
        <v>14.3</v>
      </c>
      <c r="G96" s="115"/>
      <c r="H96" s="115"/>
      <c r="I96" s="115"/>
      <c r="J96" s="115"/>
      <c r="K96" s="115"/>
      <c r="L96" s="115"/>
    </row>
    <row r="97" spans="1:12" ht="31.5" customHeight="1" x14ac:dyDescent="0.2">
      <c r="A97" s="146" t="s">
        <v>621</v>
      </c>
      <c r="B97" s="150" t="s">
        <v>28</v>
      </c>
      <c r="C97" s="147" t="s">
        <v>29</v>
      </c>
      <c r="D97" s="119">
        <v>14.3</v>
      </c>
      <c r="E97" s="119"/>
      <c r="F97" s="119">
        <f>D97+E97</f>
        <v>14.3</v>
      </c>
      <c r="G97" s="119"/>
      <c r="H97" s="119"/>
      <c r="I97" s="119"/>
      <c r="J97" s="125"/>
      <c r="K97" s="126"/>
      <c r="L97" s="125"/>
    </row>
    <row r="98" spans="1:12" ht="31.5" x14ac:dyDescent="0.2">
      <c r="A98" s="145" t="s">
        <v>621</v>
      </c>
      <c r="B98" s="145"/>
      <c r="C98" s="136" t="s">
        <v>758</v>
      </c>
      <c r="D98" s="115">
        <f>D99</f>
        <v>14225.4</v>
      </c>
      <c r="E98" s="115"/>
      <c r="F98" s="115">
        <f t="shared" ref="F98" si="61">F99</f>
        <v>14225.4</v>
      </c>
      <c r="G98" s="115"/>
      <c r="H98" s="115"/>
      <c r="I98" s="115"/>
      <c r="J98" s="115"/>
      <c r="K98" s="115"/>
      <c r="L98" s="115"/>
    </row>
    <row r="99" spans="1:12" ht="31.5" x14ac:dyDescent="0.2">
      <c r="A99" s="146" t="s">
        <v>621</v>
      </c>
      <c r="B99" s="150" t="s">
        <v>28</v>
      </c>
      <c r="C99" s="147" t="s">
        <v>29</v>
      </c>
      <c r="D99" s="119">
        <v>14225.4</v>
      </c>
      <c r="E99" s="119"/>
      <c r="F99" s="119">
        <f>D99+E99</f>
        <v>14225.4</v>
      </c>
      <c r="G99" s="119"/>
      <c r="H99" s="119"/>
      <c r="I99" s="119"/>
      <c r="J99" s="125"/>
      <c r="K99" s="126"/>
      <c r="L99" s="125"/>
    </row>
    <row r="100" spans="1:12" x14ac:dyDescent="0.2">
      <c r="A100" s="145" t="s">
        <v>55</v>
      </c>
      <c r="B100" s="145"/>
      <c r="C100" s="136" t="s">
        <v>373</v>
      </c>
      <c r="D100" s="115">
        <f>D101</f>
        <v>48828.391250000001</v>
      </c>
      <c r="E100" s="115"/>
      <c r="F100" s="115">
        <f t="shared" ref="F100" si="62">F101</f>
        <v>48828.391250000001</v>
      </c>
      <c r="G100" s="115"/>
      <c r="H100" s="115"/>
      <c r="I100" s="115"/>
      <c r="J100" s="115"/>
      <c r="K100" s="115"/>
      <c r="L100" s="115"/>
    </row>
    <row r="101" spans="1:12" x14ac:dyDescent="0.2">
      <c r="A101" s="127" t="s">
        <v>634</v>
      </c>
      <c r="B101" s="127"/>
      <c r="C101" s="128" t="s">
        <v>377</v>
      </c>
      <c r="D101" s="115">
        <f>D102+D104</f>
        <v>48828.391250000001</v>
      </c>
      <c r="E101" s="115"/>
      <c r="F101" s="115">
        <f t="shared" ref="F101" si="63">F102+F104</f>
        <v>48828.391250000001</v>
      </c>
      <c r="G101" s="115"/>
      <c r="H101" s="115"/>
      <c r="I101" s="115"/>
      <c r="J101" s="115"/>
      <c r="K101" s="115"/>
      <c r="L101" s="115"/>
    </row>
    <row r="102" spans="1:12" ht="63" x14ac:dyDescent="0.2">
      <c r="A102" s="127" t="s">
        <v>633</v>
      </c>
      <c r="B102" s="127"/>
      <c r="C102" s="128" t="s">
        <v>651</v>
      </c>
      <c r="D102" s="115">
        <f>D103</f>
        <v>12207.091249999999</v>
      </c>
      <c r="E102" s="115"/>
      <c r="F102" s="115">
        <f t="shared" ref="F102" si="64">F103</f>
        <v>12207.091249999999</v>
      </c>
      <c r="G102" s="115"/>
      <c r="H102" s="115"/>
      <c r="I102" s="115"/>
      <c r="J102" s="115"/>
      <c r="K102" s="115"/>
      <c r="L102" s="115"/>
    </row>
    <row r="103" spans="1:12" ht="31.5" x14ac:dyDescent="0.2">
      <c r="A103" s="129" t="s">
        <v>633</v>
      </c>
      <c r="B103" s="129" t="s">
        <v>28</v>
      </c>
      <c r="C103" s="147" t="s">
        <v>29</v>
      </c>
      <c r="D103" s="119">
        <v>12207.091249999999</v>
      </c>
      <c r="E103" s="119"/>
      <c r="F103" s="119">
        <f>D103+E103</f>
        <v>12207.091249999999</v>
      </c>
      <c r="G103" s="119"/>
      <c r="H103" s="119"/>
      <c r="I103" s="119"/>
      <c r="J103" s="125"/>
      <c r="K103" s="126"/>
      <c r="L103" s="125"/>
    </row>
    <row r="104" spans="1:12" ht="63" x14ac:dyDescent="0.2">
      <c r="A104" s="127" t="s">
        <v>633</v>
      </c>
      <c r="B104" s="127"/>
      <c r="C104" s="128" t="s">
        <v>636</v>
      </c>
      <c r="D104" s="115">
        <f>D105</f>
        <v>36621.300000000003</v>
      </c>
      <c r="E104" s="115"/>
      <c r="F104" s="115">
        <f t="shared" ref="F104" si="65">F105</f>
        <v>36621.300000000003</v>
      </c>
      <c r="G104" s="115"/>
      <c r="H104" s="115"/>
      <c r="I104" s="115"/>
      <c r="J104" s="115"/>
      <c r="K104" s="115"/>
      <c r="L104" s="115"/>
    </row>
    <row r="105" spans="1:12" ht="31.5" x14ac:dyDescent="0.2">
      <c r="A105" s="129" t="s">
        <v>633</v>
      </c>
      <c r="B105" s="129" t="s">
        <v>28</v>
      </c>
      <c r="C105" s="147" t="s">
        <v>29</v>
      </c>
      <c r="D105" s="119">
        <v>36621.300000000003</v>
      </c>
      <c r="E105" s="119"/>
      <c r="F105" s="119">
        <f>D105+E105</f>
        <v>36621.300000000003</v>
      </c>
      <c r="G105" s="119"/>
      <c r="H105" s="119"/>
      <c r="I105" s="119"/>
      <c r="J105" s="125"/>
      <c r="K105" s="126"/>
      <c r="L105" s="125"/>
    </row>
    <row r="106" spans="1:12" x14ac:dyDescent="0.2">
      <c r="A106" s="145" t="s">
        <v>95</v>
      </c>
      <c r="B106" s="145"/>
      <c r="C106" s="136" t="s">
        <v>380</v>
      </c>
      <c r="D106" s="115">
        <f>D107+D123+D140</f>
        <v>329536.39999999997</v>
      </c>
      <c r="E106" s="115">
        <f t="shared" ref="E106:L106" si="66">E107+E123+E140</f>
        <v>250</v>
      </c>
      <c r="F106" s="115">
        <f t="shared" si="66"/>
        <v>329786.39999999997</v>
      </c>
      <c r="G106" s="115">
        <f t="shared" si="66"/>
        <v>327882.99999999994</v>
      </c>
      <c r="H106" s="115"/>
      <c r="I106" s="115">
        <f t="shared" si="66"/>
        <v>327882.99999999994</v>
      </c>
      <c r="J106" s="115">
        <f t="shared" si="66"/>
        <v>327882.99999999994</v>
      </c>
      <c r="K106" s="115"/>
      <c r="L106" s="115">
        <f t="shared" si="66"/>
        <v>327882.99999999994</v>
      </c>
    </row>
    <row r="107" spans="1:12" ht="31.5" x14ac:dyDescent="0.2">
      <c r="A107" s="127" t="s">
        <v>96</v>
      </c>
      <c r="B107" s="127"/>
      <c r="C107" s="128" t="s">
        <v>626</v>
      </c>
      <c r="D107" s="115">
        <f>D108+D110+D112+D114+D116+D118+D121</f>
        <v>46821.2</v>
      </c>
      <c r="E107" s="115">
        <f t="shared" ref="E107:L107" si="67">E108+E110+E112+E114+E116+E118+E121</f>
        <v>250</v>
      </c>
      <c r="F107" s="115">
        <f t="shared" si="67"/>
        <v>47071.199999999997</v>
      </c>
      <c r="G107" s="115">
        <f t="shared" si="67"/>
        <v>45167.8</v>
      </c>
      <c r="H107" s="115"/>
      <c r="I107" s="115">
        <f t="shared" si="67"/>
        <v>45167.8</v>
      </c>
      <c r="J107" s="115">
        <f t="shared" si="67"/>
        <v>45167.8</v>
      </c>
      <c r="K107" s="115"/>
      <c r="L107" s="115">
        <f t="shared" si="67"/>
        <v>45167.8</v>
      </c>
    </row>
    <row r="108" spans="1:12" ht="47.25" x14ac:dyDescent="0.2">
      <c r="A108" s="145" t="s">
        <v>413</v>
      </c>
      <c r="B108" s="145"/>
      <c r="C108" s="136" t="s">
        <v>101</v>
      </c>
      <c r="D108" s="115">
        <f>D109</f>
        <v>50</v>
      </c>
      <c r="E108" s="115"/>
      <c r="F108" s="115">
        <f t="shared" ref="F108:L108" si="68">F109</f>
        <v>50</v>
      </c>
      <c r="G108" s="115">
        <f t="shared" si="68"/>
        <v>50</v>
      </c>
      <c r="H108" s="115"/>
      <c r="I108" s="115">
        <f t="shared" si="68"/>
        <v>50</v>
      </c>
      <c r="J108" s="115">
        <f t="shared" si="68"/>
        <v>50</v>
      </c>
      <c r="K108" s="115"/>
      <c r="L108" s="115">
        <f t="shared" si="68"/>
        <v>50</v>
      </c>
    </row>
    <row r="109" spans="1:12" ht="31.5" x14ac:dyDescent="0.2">
      <c r="A109" s="146" t="s">
        <v>413</v>
      </c>
      <c r="B109" s="150" t="s">
        <v>28</v>
      </c>
      <c r="C109" s="147" t="s">
        <v>29</v>
      </c>
      <c r="D109" s="119">
        <v>50</v>
      </c>
      <c r="E109" s="119"/>
      <c r="F109" s="119">
        <f>D109+E109</f>
        <v>50</v>
      </c>
      <c r="G109" s="119">
        <v>50</v>
      </c>
      <c r="H109" s="119"/>
      <c r="I109" s="119">
        <f>G109+H109</f>
        <v>50</v>
      </c>
      <c r="J109" s="119">
        <v>50</v>
      </c>
      <c r="K109" s="126"/>
      <c r="L109" s="125">
        <f>J109+K109</f>
        <v>50</v>
      </c>
    </row>
    <row r="110" spans="1:12" ht="47.25" x14ac:dyDescent="0.2">
      <c r="A110" s="145" t="s">
        <v>414</v>
      </c>
      <c r="B110" s="145"/>
      <c r="C110" s="136" t="s">
        <v>102</v>
      </c>
      <c r="D110" s="115">
        <f>D111</f>
        <v>527.79999999999995</v>
      </c>
      <c r="E110" s="115"/>
      <c r="F110" s="115">
        <f t="shared" ref="F110:L110" si="69">F111</f>
        <v>527.79999999999995</v>
      </c>
      <c r="G110" s="115">
        <f t="shared" si="69"/>
        <v>527.79999999999995</v>
      </c>
      <c r="H110" s="115"/>
      <c r="I110" s="115">
        <f t="shared" si="69"/>
        <v>527.79999999999995</v>
      </c>
      <c r="J110" s="115">
        <f t="shared" si="69"/>
        <v>527.79999999999995</v>
      </c>
      <c r="K110" s="115"/>
      <c r="L110" s="115">
        <f t="shared" si="69"/>
        <v>527.79999999999995</v>
      </c>
    </row>
    <row r="111" spans="1:12" ht="31.5" x14ac:dyDescent="0.2">
      <c r="A111" s="146" t="s">
        <v>414</v>
      </c>
      <c r="B111" s="150" t="s">
        <v>28</v>
      </c>
      <c r="C111" s="147" t="s">
        <v>29</v>
      </c>
      <c r="D111" s="119">
        <v>527.79999999999995</v>
      </c>
      <c r="E111" s="119"/>
      <c r="F111" s="119">
        <f>D111+E111</f>
        <v>527.79999999999995</v>
      </c>
      <c r="G111" s="119">
        <v>527.79999999999995</v>
      </c>
      <c r="H111" s="119"/>
      <c r="I111" s="119">
        <f>G111+H111</f>
        <v>527.79999999999995</v>
      </c>
      <c r="J111" s="119">
        <v>527.79999999999995</v>
      </c>
      <c r="K111" s="126"/>
      <c r="L111" s="125">
        <f>J111+K111</f>
        <v>527.79999999999995</v>
      </c>
    </row>
    <row r="112" spans="1:12" ht="49.5" customHeight="1" x14ac:dyDescent="0.2">
      <c r="A112" s="145" t="s">
        <v>242</v>
      </c>
      <c r="B112" s="145"/>
      <c r="C112" s="136" t="s">
        <v>243</v>
      </c>
      <c r="D112" s="115">
        <f>D113</f>
        <v>490</v>
      </c>
      <c r="E112" s="115"/>
      <c r="F112" s="115">
        <f t="shared" ref="F112:L112" si="70">F113</f>
        <v>490</v>
      </c>
      <c r="G112" s="115">
        <f t="shared" si="70"/>
        <v>490</v>
      </c>
      <c r="H112" s="115"/>
      <c r="I112" s="115">
        <f t="shared" si="70"/>
        <v>490</v>
      </c>
      <c r="J112" s="115">
        <f t="shared" si="70"/>
        <v>490</v>
      </c>
      <c r="K112" s="115"/>
      <c r="L112" s="115">
        <f t="shared" si="70"/>
        <v>490</v>
      </c>
    </row>
    <row r="113" spans="1:12" ht="31.5" x14ac:dyDescent="0.2">
      <c r="A113" s="146" t="s">
        <v>242</v>
      </c>
      <c r="B113" s="150" t="s">
        <v>28</v>
      </c>
      <c r="C113" s="147" t="s">
        <v>29</v>
      </c>
      <c r="D113" s="119">
        <v>490</v>
      </c>
      <c r="E113" s="119"/>
      <c r="F113" s="119">
        <f>D113+E113</f>
        <v>490</v>
      </c>
      <c r="G113" s="119">
        <v>490</v>
      </c>
      <c r="H113" s="119"/>
      <c r="I113" s="119">
        <f>G113+H113</f>
        <v>490</v>
      </c>
      <c r="J113" s="119">
        <v>490</v>
      </c>
      <c r="K113" s="126"/>
      <c r="L113" s="125">
        <f>J113+K113</f>
        <v>490</v>
      </c>
    </row>
    <row r="114" spans="1:12" ht="31.5" x14ac:dyDescent="0.2">
      <c r="A114" s="145" t="s">
        <v>415</v>
      </c>
      <c r="B114" s="145"/>
      <c r="C114" s="136" t="s">
        <v>416</v>
      </c>
      <c r="D114" s="115">
        <f>D115</f>
        <v>2653.4</v>
      </c>
      <c r="E114" s="115"/>
      <c r="F114" s="115">
        <f t="shared" ref="F114:L114" si="71">F115</f>
        <v>2653.4</v>
      </c>
      <c r="G114" s="115">
        <f t="shared" si="71"/>
        <v>1000</v>
      </c>
      <c r="H114" s="115"/>
      <c r="I114" s="115">
        <f t="shared" si="71"/>
        <v>1000</v>
      </c>
      <c r="J114" s="115">
        <f t="shared" si="71"/>
        <v>1000</v>
      </c>
      <c r="K114" s="115"/>
      <c r="L114" s="115">
        <f t="shared" si="71"/>
        <v>1000</v>
      </c>
    </row>
    <row r="115" spans="1:12" ht="31.5" x14ac:dyDescent="0.2">
      <c r="A115" s="146" t="s">
        <v>415</v>
      </c>
      <c r="B115" s="150" t="s">
        <v>28</v>
      </c>
      <c r="C115" s="147" t="s">
        <v>29</v>
      </c>
      <c r="D115" s="119">
        <f>1653.4+1000</f>
        <v>2653.4</v>
      </c>
      <c r="E115" s="119"/>
      <c r="F115" s="119">
        <f>D115+E115</f>
        <v>2653.4</v>
      </c>
      <c r="G115" s="119">
        <v>1000</v>
      </c>
      <c r="H115" s="119"/>
      <c r="I115" s="119">
        <f>G115+H115</f>
        <v>1000</v>
      </c>
      <c r="J115" s="125">
        <v>1000</v>
      </c>
      <c r="K115" s="126"/>
      <c r="L115" s="125">
        <f>J115+K115</f>
        <v>1000</v>
      </c>
    </row>
    <row r="116" spans="1:12" ht="57" customHeight="1" x14ac:dyDescent="0.2">
      <c r="A116" s="145" t="s">
        <v>417</v>
      </c>
      <c r="B116" s="145"/>
      <c r="C116" s="136" t="s">
        <v>129</v>
      </c>
      <c r="D116" s="115">
        <f>D117</f>
        <v>200</v>
      </c>
      <c r="E116" s="115">
        <f t="shared" ref="E116:L116" si="72">E117</f>
        <v>250</v>
      </c>
      <c r="F116" s="115">
        <f t="shared" si="72"/>
        <v>450</v>
      </c>
      <c r="G116" s="115">
        <f t="shared" si="72"/>
        <v>200</v>
      </c>
      <c r="H116" s="115"/>
      <c r="I116" s="115">
        <f t="shared" si="72"/>
        <v>200</v>
      </c>
      <c r="J116" s="115">
        <f t="shared" si="72"/>
        <v>200</v>
      </c>
      <c r="K116" s="115"/>
      <c r="L116" s="115">
        <f t="shared" si="72"/>
        <v>200</v>
      </c>
    </row>
    <row r="117" spans="1:12" ht="34.5" customHeight="1" x14ac:dyDescent="0.2">
      <c r="A117" s="146" t="s">
        <v>417</v>
      </c>
      <c r="B117" s="150" t="s">
        <v>28</v>
      </c>
      <c r="C117" s="147" t="s">
        <v>29</v>
      </c>
      <c r="D117" s="119">
        <v>200</v>
      </c>
      <c r="E117" s="119">
        <v>250</v>
      </c>
      <c r="F117" s="119">
        <f>D117+E117</f>
        <v>450</v>
      </c>
      <c r="G117" s="119">
        <v>200</v>
      </c>
      <c r="H117" s="119"/>
      <c r="I117" s="119">
        <f>G117+H117</f>
        <v>200</v>
      </c>
      <c r="J117" s="119">
        <v>200</v>
      </c>
      <c r="K117" s="126"/>
      <c r="L117" s="125">
        <f>J117+K117</f>
        <v>200</v>
      </c>
    </row>
    <row r="118" spans="1:12" ht="47.25" customHeight="1" x14ac:dyDescent="0.2">
      <c r="A118" s="145" t="s">
        <v>97</v>
      </c>
      <c r="B118" s="145"/>
      <c r="C118" s="136" t="s">
        <v>759</v>
      </c>
      <c r="D118" s="115">
        <f>D119+D120</f>
        <v>12900</v>
      </c>
      <c r="E118" s="115"/>
      <c r="F118" s="115">
        <f t="shared" ref="F118:L118" si="73">F119+F120</f>
        <v>12900</v>
      </c>
      <c r="G118" s="115">
        <f t="shared" si="73"/>
        <v>12900</v>
      </c>
      <c r="H118" s="115"/>
      <c r="I118" s="115">
        <f>I119+I120</f>
        <v>12900</v>
      </c>
      <c r="J118" s="115">
        <f t="shared" si="73"/>
        <v>12900</v>
      </c>
      <c r="K118" s="115"/>
      <c r="L118" s="115">
        <f t="shared" si="73"/>
        <v>12900</v>
      </c>
    </row>
    <row r="119" spans="1:12" ht="31.5" hidden="1" x14ac:dyDescent="0.2">
      <c r="A119" s="258" t="s">
        <v>97</v>
      </c>
      <c r="B119" s="259" t="s">
        <v>6</v>
      </c>
      <c r="C119" s="260" t="s">
        <v>7</v>
      </c>
      <c r="D119" s="261">
        <v>10274.700000000001</v>
      </c>
      <c r="E119" s="261">
        <v>-10274.700000000001</v>
      </c>
      <c r="F119" s="261"/>
      <c r="G119" s="261">
        <v>10274.700000000001</v>
      </c>
      <c r="H119" s="261">
        <v>-10274.700000000001</v>
      </c>
      <c r="I119" s="261"/>
      <c r="J119" s="262">
        <v>10274.700000000001</v>
      </c>
      <c r="K119" s="261">
        <v>-10274.700000000001</v>
      </c>
      <c r="L119" s="262"/>
    </row>
    <row r="120" spans="1:12" ht="31.5" x14ac:dyDescent="0.2">
      <c r="A120" s="146" t="s">
        <v>97</v>
      </c>
      <c r="B120" s="150" t="s">
        <v>28</v>
      </c>
      <c r="C120" s="147" t="s">
        <v>29</v>
      </c>
      <c r="D120" s="119">
        <v>2625.3</v>
      </c>
      <c r="E120" s="119">
        <v>10274.700000000001</v>
      </c>
      <c r="F120" s="119">
        <f t="shared" ref="F120" si="74">D120+E120</f>
        <v>12900</v>
      </c>
      <c r="G120" s="119">
        <v>2625.3</v>
      </c>
      <c r="H120" s="119">
        <v>10274.700000000001</v>
      </c>
      <c r="I120" s="119">
        <f t="shared" ref="I120" si="75">G120+H120</f>
        <v>12900</v>
      </c>
      <c r="J120" s="125">
        <v>2625.3</v>
      </c>
      <c r="K120" s="119">
        <v>10274.700000000001</v>
      </c>
      <c r="L120" s="125">
        <f t="shared" ref="L120" si="76">J120+K120</f>
        <v>12900</v>
      </c>
    </row>
    <row r="121" spans="1:12" ht="47.25" x14ac:dyDescent="0.2">
      <c r="A121" s="145" t="s">
        <v>97</v>
      </c>
      <c r="B121" s="145"/>
      <c r="C121" s="136" t="s">
        <v>268</v>
      </c>
      <c r="D121" s="115">
        <f>D122</f>
        <v>30000</v>
      </c>
      <c r="E121" s="115"/>
      <c r="F121" s="115">
        <f t="shared" ref="F121:L121" si="77">F122</f>
        <v>30000</v>
      </c>
      <c r="G121" s="115">
        <f t="shared" si="77"/>
        <v>30000</v>
      </c>
      <c r="H121" s="115"/>
      <c r="I121" s="115">
        <f t="shared" si="77"/>
        <v>30000</v>
      </c>
      <c r="J121" s="115">
        <f t="shared" si="77"/>
        <v>30000</v>
      </c>
      <c r="K121" s="115"/>
      <c r="L121" s="115">
        <f t="shared" si="77"/>
        <v>30000</v>
      </c>
    </row>
    <row r="122" spans="1:12" ht="31.5" x14ac:dyDescent="0.2">
      <c r="A122" s="146" t="s">
        <v>97</v>
      </c>
      <c r="B122" s="150" t="s">
        <v>28</v>
      </c>
      <c r="C122" s="147" t="s">
        <v>7</v>
      </c>
      <c r="D122" s="119">
        <f>30000</f>
        <v>30000</v>
      </c>
      <c r="E122" s="119"/>
      <c r="F122" s="119">
        <f>D122+E122</f>
        <v>30000</v>
      </c>
      <c r="G122" s="119">
        <f>30000</f>
        <v>30000</v>
      </c>
      <c r="H122" s="119"/>
      <c r="I122" s="119">
        <f>G122+H122</f>
        <v>30000</v>
      </c>
      <c r="J122" s="119">
        <f>30000</f>
        <v>30000</v>
      </c>
      <c r="K122" s="126"/>
      <c r="L122" s="125">
        <f>J122+K122</f>
        <v>30000</v>
      </c>
    </row>
    <row r="123" spans="1:12" ht="47.25" x14ac:dyDescent="0.2">
      <c r="A123" s="145" t="s">
        <v>418</v>
      </c>
      <c r="B123" s="145"/>
      <c r="C123" s="136" t="s">
        <v>628</v>
      </c>
      <c r="D123" s="115">
        <f>D124+D128+D130+D132+D134+D136+D138</f>
        <v>276773.49999999994</v>
      </c>
      <c r="E123" s="115"/>
      <c r="F123" s="115">
        <f t="shared" ref="F123:L123" si="78">F124+F128+F130+F132+F134+F136+F138</f>
        <v>276773.49999999994</v>
      </c>
      <c r="G123" s="115">
        <f t="shared" si="78"/>
        <v>276773.49999999994</v>
      </c>
      <c r="H123" s="115"/>
      <c r="I123" s="115">
        <f t="shared" si="78"/>
        <v>276773.49999999994</v>
      </c>
      <c r="J123" s="115">
        <f t="shared" si="78"/>
        <v>276773.49999999994</v>
      </c>
      <c r="K123" s="115"/>
      <c r="L123" s="115">
        <f t="shared" si="78"/>
        <v>276773.49999999994</v>
      </c>
    </row>
    <row r="124" spans="1:12" x14ac:dyDescent="0.2">
      <c r="A124" s="145" t="s">
        <v>419</v>
      </c>
      <c r="B124" s="145"/>
      <c r="C124" s="136" t="s">
        <v>22</v>
      </c>
      <c r="D124" s="115">
        <f>D125+D126+D127</f>
        <v>8752.0999999999985</v>
      </c>
      <c r="E124" s="115"/>
      <c r="F124" s="115">
        <f t="shared" ref="F124:L124" si="79">F125+F126+F127</f>
        <v>8752.0999999999985</v>
      </c>
      <c r="G124" s="115">
        <f t="shared" si="79"/>
        <v>8752.0999999999985</v>
      </c>
      <c r="H124" s="115"/>
      <c r="I124" s="115">
        <f t="shared" si="79"/>
        <v>8752.0999999999985</v>
      </c>
      <c r="J124" s="115">
        <f t="shared" si="79"/>
        <v>8752.0999999999985</v>
      </c>
      <c r="K124" s="115"/>
      <c r="L124" s="115">
        <f t="shared" si="79"/>
        <v>8752.0999999999985</v>
      </c>
    </row>
    <row r="125" spans="1:12" ht="63" x14ac:dyDescent="0.2">
      <c r="A125" s="146" t="s">
        <v>419</v>
      </c>
      <c r="B125" s="151" t="s">
        <v>3</v>
      </c>
      <c r="C125" s="147" t="s">
        <v>4</v>
      </c>
      <c r="D125" s="119">
        <v>8602.9</v>
      </c>
      <c r="E125" s="119"/>
      <c r="F125" s="119">
        <f t="shared" ref="F125:F127" si="80">D125+E125</f>
        <v>8602.9</v>
      </c>
      <c r="G125" s="119">
        <v>8602.9</v>
      </c>
      <c r="H125" s="119"/>
      <c r="I125" s="119">
        <f t="shared" ref="I125:I127" si="81">G125+H125</f>
        <v>8602.9</v>
      </c>
      <c r="J125" s="119">
        <v>8602.9</v>
      </c>
      <c r="K125" s="126"/>
      <c r="L125" s="125">
        <f t="shared" ref="L125:L127" si="82">J125+K125</f>
        <v>8602.9</v>
      </c>
    </row>
    <row r="126" spans="1:12" ht="31.5" x14ac:dyDescent="0.2">
      <c r="A126" s="146" t="s">
        <v>419</v>
      </c>
      <c r="B126" s="150" t="s">
        <v>6</v>
      </c>
      <c r="C126" s="147" t="s">
        <v>7</v>
      </c>
      <c r="D126" s="119">
        <v>104.9</v>
      </c>
      <c r="E126" s="119"/>
      <c r="F126" s="119">
        <f t="shared" si="80"/>
        <v>104.9</v>
      </c>
      <c r="G126" s="119">
        <v>104.9</v>
      </c>
      <c r="H126" s="119"/>
      <c r="I126" s="119">
        <f t="shared" si="81"/>
        <v>104.9</v>
      </c>
      <c r="J126" s="119">
        <v>104.9</v>
      </c>
      <c r="K126" s="126"/>
      <c r="L126" s="125">
        <f t="shared" si="82"/>
        <v>104.9</v>
      </c>
    </row>
    <row r="127" spans="1:12" x14ac:dyDescent="0.2">
      <c r="A127" s="146" t="s">
        <v>419</v>
      </c>
      <c r="B127" s="150" t="s">
        <v>13</v>
      </c>
      <c r="C127" s="147" t="s">
        <v>14</v>
      </c>
      <c r="D127" s="119">
        <v>44.3</v>
      </c>
      <c r="E127" s="119"/>
      <c r="F127" s="119">
        <f t="shared" si="80"/>
        <v>44.3</v>
      </c>
      <c r="G127" s="119">
        <v>44.3</v>
      </c>
      <c r="H127" s="119"/>
      <c r="I127" s="119">
        <f t="shared" si="81"/>
        <v>44.3</v>
      </c>
      <c r="J127" s="119">
        <v>44.3</v>
      </c>
      <c r="K127" s="126"/>
      <c r="L127" s="125">
        <f t="shared" si="82"/>
        <v>44.3</v>
      </c>
    </row>
    <row r="128" spans="1:12" ht="31.5" x14ac:dyDescent="0.2">
      <c r="A128" s="145" t="s">
        <v>420</v>
      </c>
      <c r="B128" s="145"/>
      <c r="C128" s="136" t="s">
        <v>86</v>
      </c>
      <c r="D128" s="115">
        <f>D129</f>
        <v>74298.8</v>
      </c>
      <c r="E128" s="115"/>
      <c r="F128" s="115">
        <f t="shared" ref="F128:L128" si="83">F129</f>
        <v>74298.8</v>
      </c>
      <c r="G128" s="115">
        <f t="shared" si="83"/>
        <v>74298.8</v>
      </c>
      <c r="H128" s="115"/>
      <c r="I128" s="115">
        <f t="shared" si="83"/>
        <v>74298.8</v>
      </c>
      <c r="J128" s="115">
        <f t="shared" si="83"/>
        <v>74298.8</v>
      </c>
      <c r="K128" s="115"/>
      <c r="L128" s="115">
        <f t="shared" si="83"/>
        <v>74298.8</v>
      </c>
    </row>
    <row r="129" spans="1:12" ht="31.5" x14ac:dyDescent="0.2">
      <c r="A129" s="146" t="s">
        <v>420</v>
      </c>
      <c r="B129" s="150" t="s">
        <v>28</v>
      </c>
      <c r="C129" s="147" t="s">
        <v>29</v>
      </c>
      <c r="D129" s="119">
        <v>74298.8</v>
      </c>
      <c r="E129" s="119"/>
      <c r="F129" s="119">
        <f>D129+E129</f>
        <v>74298.8</v>
      </c>
      <c r="G129" s="119">
        <v>74298.8</v>
      </c>
      <c r="H129" s="119"/>
      <c r="I129" s="119">
        <f>G129+H129</f>
        <v>74298.8</v>
      </c>
      <c r="J129" s="119">
        <v>74298.8</v>
      </c>
      <c r="K129" s="126"/>
      <c r="L129" s="125">
        <f>J129+K129</f>
        <v>74298.8</v>
      </c>
    </row>
    <row r="130" spans="1:12" x14ac:dyDescent="0.2">
      <c r="A130" s="145" t="s">
        <v>421</v>
      </c>
      <c r="B130" s="145"/>
      <c r="C130" s="136" t="s">
        <v>94</v>
      </c>
      <c r="D130" s="115">
        <f>D131</f>
        <v>17528.5</v>
      </c>
      <c r="E130" s="115"/>
      <c r="F130" s="115">
        <f t="shared" ref="F130:L130" si="84">F131</f>
        <v>17528.5</v>
      </c>
      <c r="G130" s="115">
        <f t="shared" si="84"/>
        <v>17528.5</v>
      </c>
      <c r="H130" s="115"/>
      <c r="I130" s="115">
        <f t="shared" si="84"/>
        <v>17528.5</v>
      </c>
      <c r="J130" s="115">
        <f t="shared" si="84"/>
        <v>17528.5</v>
      </c>
      <c r="K130" s="115"/>
      <c r="L130" s="115">
        <f t="shared" si="84"/>
        <v>17528.5</v>
      </c>
    </row>
    <row r="131" spans="1:12" ht="31.5" x14ac:dyDescent="0.2">
      <c r="A131" s="146" t="s">
        <v>421</v>
      </c>
      <c r="B131" s="150" t="s">
        <v>28</v>
      </c>
      <c r="C131" s="147" t="s">
        <v>29</v>
      </c>
      <c r="D131" s="119">
        <v>17528.5</v>
      </c>
      <c r="E131" s="119"/>
      <c r="F131" s="119">
        <f>D131+E131</f>
        <v>17528.5</v>
      </c>
      <c r="G131" s="119">
        <v>17528.5</v>
      </c>
      <c r="H131" s="119"/>
      <c r="I131" s="119">
        <f>G131+H131</f>
        <v>17528.5</v>
      </c>
      <c r="J131" s="119">
        <v>17528.5</v>
      </c>
      <c r="K131" s="126"/>
      <c r="L131" s="125">
        <f>J131+K131</f>
        <v>17528.5</v>
      </c>
    </row>
    <row r="132" spans="1:12" x14ac:dyDescent="0.2">
      <c r="A132" s="145" t="s">
        <v>422</v>
      </c>
      <c r="B132" s="145"/>
      <c r="C132" s="136" t="s">
        <v>98</v>
      </c>
      <c r="D132" s="115">
        <f>D133</f>
        <v>63708.2</v>
      </c>
      <c r="E132" s="115"/>
      <c r="F132" s="115">
        <f t="shared" ref="F132:L132" si="85">F133</f>
        <v>63708.2</v>
      </c>
      <c r="G132" s="115">
        <f t="shared" si="85"/>
        <v>63708.2</v>
      </c>
      <c r="H132" s="115"/>
      <c r="I132" s="115">
        <f t="shared" si="85"/>
        <v>63708.2</v>
      </c>
      <c r="J132" s="115">
        <f t="shared" si="85"/>
        <v>63708.2</v>
      </c>
      <c r="K132" s="115"/>
      <c r="L132" s="115">
        <f t="shared" si="85"/>
        <v>63708.2</v>
      </c>
    </row>
    <row r="133" spans="1:12" ht="31.5" x14ac:dyDescent="0.2">
      <c r="A133" s="146" t="s">
        <v>422</v>
      </c>
      <c r="B133" s="150" t="s">
        <v>28</v>
      </c>
      <c r="C133" s="147" t="s">
        <v>29</v>
      </c>
      <c r="D133" s="119">
        <v>63708.2</v>
      </c>
      <c r="E133" s="119"/>
      <c r="F133" s="119">
        <f>D133+E133</f>
        <v>63708.2</v>
      </c>
      <c r="G133" s="119">
        <v>63708.2</v>
      </c>
      <c r="H133" s="119"/>
      <c r="I133" s="119">
        <f>G133+H133</f>
        <v>63708.2</v>
      </c>
      <c r="J133" s="119">
        <v>63708.2</v>
      </c>
      <c r="K133" s="126"/>
      <c r="L133" s="125">
        <f>J133+K133</f>
        <v>63708.2</v>
      </c>
    </row>
    <row r="134" spans="1:12" x14ac:dyDescent="0.2">
      <c r="A134" s="145" t="s">
        <v>423</v>
      </c>
      <c r="B134" s="145"/>
      <c r="C134" s="136" t="s">
        <v>99</v>
      </c>
      <c r="D134" s="115">
        <f>D135</f>
        <v>37975.800000000003</v>
      </c>
      <c r="E134" s="115"/>
      <c r="F134" s="115">
        <f t="shared" ref="F134:L134" si="86">F135</f>
        <v>37975.800000000003</v>
      </c>
      <c r="G134" s="115">
        <f t="shared" si="86"/>
        <v>37975.800000000003</v>
      </c>
      <c r="H134" s="115"/>
      <c r="I134" s="115">
        <f t="shared" si="86"/>
        <v>37975.800000000003</v>
      </c>
      <c r="J134" s="115">
        <f t="shared" si="86"/>
        <v>37975.800000000003</v>
      </c>
      <c r="K134" s="115"/>
      <c r="L134" s="115">
        <f t="shared" si="86"/>
        <v>37975.800000000003</v>
      </c>
    </row>
    <row r="135" spans="1:12" ht="31.5" x14ac:dyDescent="0.2">
      <c r="A135" s="146" t="s">
        <v>423</v>
      </c>
      <c r="B135" s="150" t="s">
        <v>28</v>
      </c>
      <c r="C135" s="147" t="s">
        <v>29</v>
      </c>
      <c r="D135" s="119">
        <v>37975.800000000003</v>
      </c>
      <c r="E135" s="119"/>
      <c r="F135" s="119">
        <f>D135+E135</f>
        <v>37975.800000000003</v>
      </c>
      <c r="G135" s="119">
        <v>37975.800000000003</v>
      </c>
      <c r="H135" s="119"/>
      <c r="I135" s="119">
        <f>G135+H135</f>
        <v>37975.800000000003</v>
      </c>
      <c r="J135" s="119">
        <v>37975.800000000003</v>
      </c>
      <c r="K135" s="126"/>
      <c r="L135" s="125">
        <f>J135+K135</f>
        <v>37975.800000000003</v>
      </c>
    </row>
    <row r="136" spans="1:12" ht="31.5" x14ac:dyDescent="0.2">
      <c r="A136" s="145" t="s">
        <v>424</v>
      </c>
      <c r="B136" s="145"/>
      <c r="C136" s="136" t="s">
        <v>100</v>
      </c>
      <c r="D136" s="115">
        <f>D137</f>
        <v>55369.5</v>
      </c>
      <c r="E136" s="115"/>
      <c r="F136" s="115">
        <f t="shared" ref="F136:L136" si="87">F137</f>
        <v>55369.5</v>
      </c>
      <c r="G136" s="115">
        <f t="shared" si="87"/>
        <v>55369.5</v>
      </c>
      <c r="H136" s="115"/>
      <c r="I136" s="115">
        <f t="shared" si="87"/>
        <v>55369.5</v>
      </c>
      <c r="J136" s="115">
        <f t="shared" si="87"/>
        <v>55369.5</v>
      </c>
      <c r="K136" s="115"/>
      <c r="L136" s="115">
        <f t="shared" si="87"/>
        <v>55369.5</v>
      </c>
    </row>
    <row r="137" spans="1:12" ht="31.5" x14ac:dyDescent="0.2">
      <c r="A137" s="146" t="s">
        <v>424</v>
      </c>
      <c r="B137" s="150" t="s">
        <v>28</v>
      </c>
      <c r="C137" s="147" t="s">
        <v>29</v>
      </c>
      <c r="D137" s="119">
        <f>15+55354.5</f>
        <v>55369.5</v>
      </c>
      <c r="E137" s="119"/>
      <c r="F137" s="119">
        <f>D137+E137</f>
        <v>55369.5</v>
      </c>
      <c r="G137" s="119">
        <f>15+55354.5</f>
        <v>55369.5</v>
      </c>
      <c r="H137" s="119"/>
      <c r="I137" s="119">
        <f>G137+H137</f>
        <v>55369.5</v>
      </c>
      <c r="J137" s="119">
        <f>15+55354.5</f>
        <v>55369.5</v>
      </c>
      <c r="K137" s="126"/>
      <c r="L137" s="125">
        <f>J137+K137</f>
        <v>55369.5</v>
      </c>
    </row>
    <row r="138" spans="1:12" x14ac:dyDescent="0.2">
      <c r="A138" s="145" t="s">
        <v>425</v>
      </c>
      <c r="B138" s="145"/>
      <c r="C138" s="136" t="s">
        <v>105</v>
      </c>
      <c r="D138" s="115">
        <f>D139</f>
        <v>19140.599999999999</v>
      </c>
      <c r="E138" s="115"/>
      <c r="F138" s="115">
        <f t="shared" ref="F138:L138" si="88">F139</f>
        <v>19140.599999999999</v>
      </c>
      <c r="G138" s="115">
        <f t="shared" si="88"/>
        <v>19140.599999999999</v>
      </c>
      <c r="H138" s="115"/>
      <c r="I138" s="115">
        <f t="shared" si="88"/>
        <v>19140.599999999999</v>
      </c>
      <c r="J138" s="115">
        <f t="shared" si="88"/>
        <v>19140.599999999999</v>
      </c>
      <c r="K138" s="115"/>
      <c r="L138" s="115">
        <f t="shared" si="88"/>
        <v>19140.599999999999</v>
      </c>
    </row>
    <row r="139" spans="1:12" ht="31.5" x14ac:dyDescent="0.2">
      <c r="A139" s="146" t="s">
        <v>425</v>
      </c>
      <c r="B139" s="150" t="s">
        <v>28</v>
      </c>
      <c r="C139" s="147" t="s">
        <v>29</v>
      </c>
      <c r="D139" s="119">
        <v>19140.599999999999</v>
      </c>
      <c r="E139" s="119"/>
      <c r="F139" s="119">
        <f>D139+E139</f>
        <v>19140.599999999999</v>
      </c>
      <c r="G139" s="119">
        <v>19140.599999999999</v>
      </c>
      <c r="H139" s="119"/>
      <c r="I139" s="119">
        <f>G139+H139</f>
        <v>19140.599999999999</v>
      </c>
      <c r="J139" s="119">
        <v>19140.599999999999</v>
      </c>
      <c r="K139" s="126"/>
      <c r="L139" s="125">
        <f>J139+K139</f>
        <v>19140.599999999999</v>
      </c>
    </row>
    <row r="140" spans="1:12" ht="33" customHeight="1" x14ac:dyDescent="0.2">
      <c r="A140" s="145" t="s">
        <v>426</v>
      </c>
      <c r="B140" s="145"/>
      <c r="C140" s="136" t="s">
        <v>672</v>
      </c>
      <c r="D140" s="115">
        <f>D141+D143+D145+D149+D151+D153</f>
        <v>5941.7</v>
      </c>
      <c r="E140" s="115"/>
      <c r="F140" s="115">
        <f t="shared" ref="F140:L140" si="89">F141+F143+F145+F149+F151+F153</f>
        <v>5941.7</v>
      </c>
      <c r="G140" s="115">
        <f t="shared" si="89"/>
        <v>5941.7</v>
      </c>
      <c r="H140" s="115"/>
      <c r="I140" s="115">
        <f t="shared" si="89"/>
        <v>5941.7</v>
      </c>
      <c r="J140" s="115">
        <f t="shared" si="89"/>
        <v>5941.7</v>
      </c>
      <c r="K140" s="115"/>
      <c r="L140" s="115">
        <f t="shared" si="89"/>
        <v>5941.7</v>
      </c>
    </row>
    <row r="141" spans="1:12" ht="31.5" x14ac:dyDescent="0.2">
      <c r="A141" s="145" t="s">
        <v>427</v>
      </c>
      <c r="B141" s="145"/>
      <c r="C141" s="136" t="s">
        <v>9</v>
      </c>
      <c r="D141" s="115">
        <f>D142</f>
        <v>150</v>
      </c>
      <c r="E141" s="115"/>
      <c r="F141" s="115">
        <f t="shared" ref="F141:L141" si="90">F142</f>
        <v>150</v>
      </c>
      <c r="G141" s="115">
        <f t="shared" si="90"/>
        <v>150</v>
      </c>
      <c r="H141" s="115"/>
      <c r="I141" s="115">
        <f t="shared" si="90"/>
        <v>150</v>
      </c>
      <c r="J141" s="115">
        <f t="shared" si="90"/>
        <v>150</v>
      </c>
      <c r="K141" s="115"/>
      <c r="L141" s="115">
        <f t="shared" si="90"/>
        <v>150</v>
      </c>
    </row>
    <row r="142" spans="1:12" ht="31.5" x14ac:dyDescent="0.2">
      <c r="A142" s="146" t="s">
        <v>427</v>
      </c>
      <c r="B142" s="151" t="s">
        <v>6</v>
      </c>
      <c r="C142" s="147" t="s">
        <v>7</v>
      </c>
      <c r="D142" s="119">
        <v>150</v>
      </c>
      <c r="E142" s="119"/>
      <c r="F142" s="119">
        <f>D142+E142</f>
        <v>150</v>
      </c>
      <c r="G142" s="119">
        <v>150</v>
      </c>
      <c r="H142" s="119"/>
      <c r="I142" s="119">
        <f>G142+H142</f>
        <v>150</v>
      </c>
      <c r="J142" s="119">
        <v>150</v>
      </c>
      <c r="K142" s="126"/>
      <c r="L142" s="125">
        <f>J142+K142</f>
        <v>150</v>
      </c>
    </row>
    <row r="143" spans="1:12" x14ac:dyDescent="0.2">
      <c r="A143" s="145" t="s">
        <v>428</v>
      </c>
      <c r="B143" s="145"/>
      <c r="C143" s="136" t="s">
        <v>93</v>
      </c>
      <c r="D143" s="115">
        <f>D144</f>
        <v>1274</v>
      </c>
      <c r="E143" s="115"/>
      <c r="F143" s="115">
        <f t="shared" ref="F143:L143" si="91">F144</f>
        <v>1274</v>
      </c>
      <c r="G143" s="115">
        <f t="shared" si="91"/>
        <v>1274</v>
      </c>
      <c r="H143" s="115"/>
      <c r="I143" s="115">
        <f t="shared" si="91"/>
        <v>1274</v>
      </c>
      <c r="J143" s="115">
        <f t="shared" si="91"/>
        <v>1274</v>
      </c>
      <c r="K143" s="115"/>
      <c r="L143" s="115">
        <f t="shared" si="91"/>
        <v>1274</v>
      </c>
    </row>
    <row r="144" spans="1:12" ht="31.5" x14ac:dyDescent="0.2">
      <c r="A144" s="146" t="s">
        <v>428</v>
      </c>
      <c r="B144" s="150" t="s">
        <v>6</v>
      </c>
      <c r="C144" s="147" t="s">
        <v>7</v>
      </c>
      <c r="D144" s="119">
        <v>1274</v>
      </c>
      <c r="E144" s="119"/>
      <c r="F144" s="119">
        <f>D144+E144</f>
        <v>1274</v>
      </c>
      <c r="G144" s="119">
        <v>1274</v>
      </c>
      <c r="H144" s="119"/>
      <c r="I144" s="119">
        <f>G144+H144</f>
        <v>1274</v>
      </c>
      <c r="J144" s="119">
        <v>1274</v>
      </c>
      <c r="K144" s="126"/>
      <c r="L144" s="125">
        <f>J144+K144</f>
        <v>1274</v>
      </c>
    </row>
    <row r="145" spans="1:12" ht="31.5" x14ac:dyDescent="0.2">
      <c r="A145" s="145" t="s">
        <v>429</v>
      </c>
      <c r="B145" s="145"/>
      <c r="C145" s="136" t="s">
        <v>92</v>
      </c>
      <c r="D145" s="115">
        <f>D146+D147+D148</f>
        <v>307.70000000000005</v>
      </c>
      <c r="E145" s="115"/>
      <c r="F145" s="115">
        <f t="shared" ref="F145:L145" si="92">F146+F147+F148</f>
        <v>307.70000000000005</v>
      </c>
      <c r="G145" s="115">
        <f t="shared" si="92"/>
        <v>307.70000000000005</v>
      </c>
      <c r="H145" s="115"/>
      <c r="I145" s="115">
        <f t="shared" si="92"/>
        <v>307.70000000000005</v>
      </c>
      <c r="J145" s="115">
        <f t="shared" si="92"/>
        <v>307.70000000000005</v>
      </c>
      <c r="K145" s="115"/>
      <c r="L145" s="115">
        <f t="shared" si="92"/>
        <v>307.70000000000005</v>
      </c>
    </row>
    <row r="146" spans="1:12" ht="35.25" customHeight="1" x14ac:dyDescent="0.2">
      <c r="A146" s="146" t="s">
        <v>429</v>
      </c>
      <c r="B146" s="151" t="s">
        <v>6</v>
      </c>
      <c r="C146" s="147" t="s">
        <v>7</v>
      </c>
      <c r="D146" s="119">
        <v>109.9</v>
      </c>
      <c r="E146" s="119">
        <v>53.7</v>
      </c>
      <c r="F146" s="119">
        <f t="shared" ref="F146:F148" si="93">D146+E146</f>
        <v>163.60000000000002</v>
      </c>
      <c r="G146" s="119">
        <v>109.9</v>
      </c>
      <c r="H146" s="119">
        <v>53.7</v>
      </c>
      <c r="I146" s="119">
        <f t="shared" ref="I146:I148" si="94">G146+H146</f>
        <v>163.60000000000002</v>
      </c>
      <c r="J146" s="119">
        <v>109.9</v>
      </c>
      <c r="K146" s="119">
        <v>53.7</v>
      </c>
      <c r="L146" s="125">
        <f t="shared" ref="L146:L148" si="95">J146+K146</f>
        <v>163.60000000000002</v>
      </c>
    </row>
    <row r="147" spans="1:12" ht="31.5" x14ac:dyDescent="0.2">
      <c r="A147" s="146" t="s">
        <v>429</v>
      </c>
      <c r="B147" s="150" t="s">
        <v>28</v>
      </c>
      <c r="C147" s="147" t="s">
        <v>29</v>
      </c>
      <c r="D147" s="119">
        <v>73.7</v>
      </c>
      <c r="E147" s="119">
        <v>-53.7</v>
      </c>
      <c r="F147" s="119">
        <f t="shared" si="93"/>
        <v>20</v>
      </c>
      <c r="G147" s="119">
        <v>73.7</v>
      </c>
      <c r="H147" s="119">
        <v>-53.7</v>
      </c>
      <c r="I147" s="119">
        <f t="shared" si="94"/>
        <v>20</v>
      </c>
      <c r="J147" s="119">
        <v>73.7</v>
      </c>
      <c r="K147" s="119">
        <v>-53.7</v>
      </c>
      <c r="L147" s="125">
        <f t="shared" si="95"/>
        <v>20</v>
      </c>
    </row>
    <row r="148" spans="1:12" x14ac:dyDescent="0.2">
      <c r="A148" s="146" t="s">
        <v>429</v>
      </c>
      <c r="B148" s="150" t="s">
        <v>13</v>
      </c>
      <c r="C148" s="147" t="s">
        <v>14</v>
      </c>
      <c r="D148" s="119">
        <v>124.1</v>
      </c>
      <c r="E148" s="119"/>
      <c r="F148" s="119">
        <f t="shared" si="93"/>
        <v>124.1</v>
      </c>
      <c r="G148" s="119">
        <v>124.1</v>
      </c>
      <c r="H148" s="119"/>
      <c r="I148" s="119">
        <f t="shared" si="94"/>
        <v>124.1</v>
      </c>
      <c r="J148" s="119">
        <v>124.1</v>
      </c>
      <c r="K148" s="126"/>
      <c r="L148" s="125">
        <f t="shared" si="95"/>
        <v>124.1</v>
      </c>
    </row>
    <row r="149" spans="1:12" ht="31.5" x14ac:dyDescent="0.2">
      <c r="A149" s="145" t="s">
        <v>430</v>
      </c>
      <c r="B149" s="145"/>
      <c r="C149" s="136" t="s">
        <v>661</v>
      </c>
      <c r="D149" s="115">
        <f>D150</f>
        <v>980</v>
      </c>
      <c r="E149" s="115"/>
      <c r="F149" s="115">
        <f t="shared" ref="F149:L149" si="96">F150</f>
        <v>980</v>
      </c>
      <c r="G149" s="115">
        <f t="shared" si="96"/>
        <v>980</v>
      </c>
      <c r="H149" s="115"/>
      <c r="I149" s="115">
        <f t="shared" si="96"/>
        <v>980</v>
      </c>
      <c r="J149" s="115">
        <f t="shared" si="96"/>
        <v>980</v>
      </c>
      <c r="K149" s="115"/>
      <c r="L149" s="115">
        <f t="shared" si="96"/>
        <v>980</v>
      </c>
    </row>
    <row r="150" spans="1:12" ht="31.5" x14ac:dyDescent="0.2">
      <c r="A150" s="146" t="s">
        <v>430</v>
      </c>
      <c r="B150" s="151" t="s">
        <v>6</v>
      </c>
      <c r="C150" s="147" t="s">
        <v>7</v>
      </c>
      <c r="D150" s="119">
        <v>980</v>
      </c>
      <c r="E150" s="119"/>
      <c r="F150" s="119">
        <f>D150+E150</f>
        <v>980</v>
      </c>
      <c r="G150" s="119">
        <v>980</v>
      </c>
      <c r="H150" s="119"/>
      <c r="I150" s="119">
        <f>G150+H150</f>
        <v>980</v>
      </c>
      <c r="J150" s="119">
        <v>980</v>
      </c>
      <c r="K150" s="126"/>
      <c r="L150" s="125">
        <f>J150+K150</f>
        <v>980</v>
      </c>
    </row>
    <row r="151" spans="1:12" x14ac:dyDescent="0.2">
      <c r="A151" s="145" t="s">
        <v>431</v>
      </c>
      <c r="B151" s="145"/>
      <c r="C151" s="136" t="s">
        <v>103</v>
      </c>
      <c r="D151" s="115">
        <f>D152</f>
        <v>3000</v>
      </c>
      <c r="E151" s="115"/>
      <c r="F151" s="115">
        <f t="shared" ref="F151:L151" si="97">F152</f>
        <v>3000</v>
      </c>
      <c r="G151" s="115">
        <f t="shared" si="97"/>
        <v>3000</v>
      </c>
      <c r="H151" s="115"/>
      <c r="I151" s="115">
        <f t="shared" si="97"/>
        <v>3000</v>
      </c>
      <c r="J151" s="115">
        <f t="shared" si="97"/>
        <v>3000</v>
      </c>
      <c r="K151" s="115"/>
      <c r="L151" s="115">
        <f t="shared" si="97"/>
        <v>3000</v>
      </c>
    </row>
    <row r="152" spans="1:12" ht="31.5" x14ac:dyDescent="0.2">
      <c r="A152" s="146" t="s">
        <v>431</v>
      </c>
      <c r="B152" s="151" t="s">
        <v>6</v>
      </c>
      <c r="C152" s="147" t="s">
        <v>7</v>
      </c>
      <c r="D152" s="119">
        <v>3000</v>
      </c>
      <c r="E152" s="119"/>
      <c r="F152" s="119">
        <f>D152+E152</f>
        <v>3000</v>
      </c>
      <c r="G152" s="119">
        <v>3000</v>
      </c>
      <c r="H152" s="119"/>
      <c r="I152" s="119">
        <f>G152+H152</f>
        <v>3000</v>
      </c>
      <c r="J152" s="119">
        <v>3000</v>
      </c>
      <c r="K152" s="126"/>
      <c r="L152" s="125">
        <f>J152+K152</f>
        <v>3000</v>
      </c>
    </row>
    <row r="153" spans="1:12" ht="31.5" x14ac:dyDescent="0.2">
      <c r="A153" s="145" t="s">
        <v>432</v>
      </c>
      <c r="B153" s="145"/>
      <c r="C153" s="136" t="s">
        <v>104</v>
      </c>
      <c r="D153" s="115">
        <f>D154</f>
        <v>230</v>
      </c>
      <c r="E153" s="115"/>
      <c r="F153" s="115">
        <f t="shared" ref="F153:L153" si="98">F154</f>
        <v>230</v>
      </c>
      <c r="G153" s="115">
        <f t="shared" si="98"/>
        <v>230</v>
      </c>
      <c r="H153" s="115"/>
      <c r="I153" s="115">
        <f t="shared" si="98"/>
        <v>230</v>
      </c>
      <c r="J153" s="115">
        <f t="shared" si="98"/>
        <v>230</v>
      </c>
      <c r="K153" s="115"/>
      <c r="L153" s="115">
        <f t="shared" si="98"/>
        <v>230</v>
      </c>
    </row>
    <row r="154" spans="1:12" ht="31.5" x14ac:dyDescent="0.2">
      <c r="A154" s="146" t="s">
        <v>432</v>
      </c>
      <c r="B154" s="151" t="s">
        <v>6</v>
      </c>
      <c r="C154" s="147" t="s">
        <v>7</v>
      </c>
      <c r="D154" s="119">
        <v>230</v>
      </c>
      <c r="E154" s="119"/>
      <c r="F154" s="119">
        <f>D154+E154</f>
        <v>230</v>
      </c>
      <c r="G154" s="119">
        <v>230</v>
      </c>
      <c r="H154" s="119"/>
      <c r="I154" s="119">
        <f>G154+H154</f>
        <v>230</v>
      </c>
      <c r="J154" s="119">
        <v>230</v>
      </c>
      <c r="K154" s="126"/>
      <c r="L154" s="125">
        <f>J154+K154</f>
        <v>230</v>
      </c>
    </row>
    <row r="155" spans="1:12" ht="47.25" x14ac:dyDescent="0.2">
      <c r="A155" s="145" t="s">
        <v>24</v>
      </c>
      <c r="B155" s="145"/>
      <c r="C155" s="136" t="s">
        <v>297</v>
      </c>
      <c r="D155" s="115">
        <f>D156</f>
        <v>94196.4</v>
      </c>
      <c r="E155" s="115"/>
      <c r="F155" s="115">
        <f t="shared" ref="F155:L155" si="99">F156</f>
        <v>94196.4</v>
      </c>
      <c r="G155" s="115">
        <f t="shared" si="99"/>
        <v>92831.8</v>
      </c>
      <c r="H155" s="115"/>
      <c r="I155" s="115">
        <f t="shared" si="99"/>
        <v>92831.8</v>
      </c>
      <c r="J155" s="115">
        <f t="shared" si="99"/>
        <v>92831.8</v>
      </c>
      <c r="K155" s="115"/>
      <c r="L155" s="115">
        <f t="shared" si="99"/>
        <v>92831.8</v>
      </c>
    </row>
    <row r="156" spans="1:12" x14ac:dyDescent="0.2">
      <c r="A156" s="145" t="s">
        <v>433</v>
      </c>
      <c r="B156" s="145"/>
      <c r="C156" s="136" t="s">
        <v>380</v>
      </c>
      <c r="D156" s="115">
        <f>D157+D166+D175+D204</f>
        <v>94196.4</v>
      </c>
      <c r="E156" s="115"/>
      <c r="F156" s="115">
        <f t="shared" ref="F156:L156" si="100">F157+F166+F175+F204</f>
        <v>94196.4</v>
      </c>
      <c r="G156" s="115">
        <f t="shared" si="100"/>
        <v>92831.8</v>
      </c>
      <c r="H156" s="115"/>
      <c r="I156" s="115">
        <f t="shared" si="100"/>
        <v>92831.8</v>
      </c>
      <c r="J156" s="115">
        <f t="shared" si="100"/>
        <v>92831.8</v>
      </c>
      <c r="K156" s="115"/>
      <c r="L156" s="115">
        <f t="shared" si="100"/>
        <v>92831.8</v>
      </c>
    </row>
    <row r="157" spans="1:12" ht="31.5" x14ac:dyDescent="0.2">
      <c r="A157" s="145" t="s">
        <v>434</v>
      </c>
      <c r="B157" s="145"/>
      <c r="C157" s="136" t="s">
        <v>626</v>
      </c>
      <c r="D157" s="115">
        <f>D158+D160+D162+D164</f>
        <v>2176.1</v>
      </c>
      <c r="E157" s="115"/>
      <c r="F157" s="115">
        <f t="shared" ref="F157:L157" si="101">F158+F160+F162+F164</f>
        <v>2176.1</v>
      </c>
      <c r="G157" s="115">
        <f t="shared" si="101"/>
        <v>2176.1</v>
      </c>
      <c r="H157" s="115"/>
      <c r="I157" s="115">
        <f t="shared" si="101"/>
        <v>2176.1</v>
      </c>
      <c r="J157" s="115">
        <f t="shared" si="101"/>
        <v>2176.1</v>
      </c>
      <c r="K157" s="115"/>
      <c r="L157" s="115">
        <f t="shared" si="101"/>
        <v>2176.1</v>
      </c>
    </row>
    <row r="158" spans="1:12" ht="31.5" x14ac:dyDescent="0.2">
      <c r="A158" s="145" t="s">
        <v>435</v>
      </c>
      <c r="B158" s="145"/>
      <c r="C158" s="136" t="s">
        <v>436</v>
      </c>
      <c r="D158" s="115">
        <f>D159</f>
        <v>1304.7</v>
      </c>
      <c r="E158" s="115"/>
      <c r="F158" s="115">
        <f t="shared" ref="F158:L158" si="102">F159</f>
        <v>1304.7</v>
      </c>
      <c r="G158" s="115">
        <f t="shared" si="102"/>
        <v>1304.7</v>
      </c>
      <c r="H158" s="115"/>
      <c r="I158" s="115">
        <f t="shared" si="102"/>
        <v>1304.7</v>
      </c>
      <c r="J158" s="115">
        <f t="shared" si="102"/>
        <v>1304.7</v>
      </c>
      <c r="K158" s="115"/>
      <c r="L158" s="115">
        <f t="shared" si="102"/>
        <v>1304.7</v>
      </c>
    </row>
    <row r="159" spans="1:12" ht="31.5" x14ac:dyDescent="0.2">
      <c r="A159" s="146" t="s">
        <v>435</v>
      </c>
      <c r="B159" s="150" t="s">
        <v>28</v>
      </c>
      <c r="C159" s="147" t="s">
        <v>29</v>
      </c>
      <c r="D159" s="119">
        <f>465.7+839</f>
        <v>1304.7</v>
      </c>
      <c r="E159" s="119"/>
      <c r="F159" s="119">
        <f>D159+E159</f>
        <v>1304.7</v>
      </c>
      <c r="G159" s="119">
        <f>465.7+839</f>
        <v>1304.7</v>
      </c>
      <c r="H159" s="119"/>
      <c r="I159" s="119">
        <f>G159+H159</f>
        <v>1304.7</v>
      </c>
      <c r="J159" s="119">
        <f>465.7+839</f>
        <v>1304.7</v>
      </c>
      <c r="K159" s="126"/>
      <c r="L159" s="125">
        <f>J159+K159</f>
        <v>1304.7</v>
      </c>
    </row>
    <row r="160" spans="1:12" ht="31.5" x14ac:dyDescent="0.2">
      <c r="A160" s="145" t="s">
        <v>437</v>
      </c>
      <c r="B160" s="145"/>
      <c r="C160" s="136" t="s">
        <v>326</v>
      </c>
      <c r="D160" s="115">
        <f>D161</f>
        <v>549</v>
      </c>
      <c r="E160" s="115"/>
      <c r="F160" s="115">
        <f t="shared" ref="F160:L160" si="103">F161</f>
        <v>549</v>
      </c>
      <c r="G160" s="115">
        <f t="shared" si="103"/>
        <v>549</v>
      </c>
      <c r="H160" s="115"/>
      <c r="I160" s="115">
        <f t="shared" si="103"/>
        <v>549</v>
      </c>
      <c r="J160" s="115">
        <f t="shared" si="103"/>
        <v>549</v>
      </c>
      <c r="K160" s="115"/>
      <c r="L160" s="115">
        <f t="shared" si="103"/>
        <v>549</v>
      </c>
    </row>
    <row r="161" spans="1:12" ht="31.5" x14ac:dyDescent="0.2">
      <c r="A161" s="146" t="s">
        <v>437</v>
      </c>
      <c r="B161" s="150" t="s">
        <v>28</v>
      </c>
      <c r="C161" s="147" t="s">
        <v>29</v>
      </c>
      <c r="D161" s="119">
        <f>92+457</f>
        <v>549</v>
      </c>
      <c r="E161" s="119"/>
      <c r="F161" s="119">
        <f>D161+E161</f>
        <v>549</v>
      </c>
      <c r="G161" s="119">
        <f>92+457</f>
        <v>549</v>
      </c>
      <c r="H161" s="119"/>
      <c r="I161" s="119">
        <f>G161+H161</f>
        <v>549</v>
      </c>
      <c r="J161" s="119">
        <f>92+457</f>
        <v>549</v>
      </c>
      <c r="K161" s="126"/>
      <c r="L161" s="125">
        <f>J161+K161</f>
        <v>549</v>
      </c>
    </row>
    <row r="162" spans="1:12" ht="31.5" x14ac:dyDescent="0.2">
      <c r="A162" s="145" t="s">
        <v>438</v>
      </c>
      <c r="B162" s="154"/>
      <c r="C162" s="136" t="s">
        <v>439</v>
      </c>
      <c r="D162" s="115">
        <f>D163</f>
        <v>283.2</v>
      </c>
      <c r="E162" s="115"/>
      <c r="F162" s="115">
        <f t="shared" ref="F162:L162" si="104">F163</f>
        <v>283.2</v>
      </c>
      <c r="G162" s="115">
        <f t="shared" si="104"/>
        <v>283.2</v>
      </c>
      <c r="H162" s="115"/>
      <c r="I162" s="115">
        <f t="shared" si="104"/>
        <v>283.2</v>
      </c>
      <c r="J162" s="115">
        <f t="shared" si="104"/>
        <v>283.2</v>
      </c>
      <c r="K162" s="115"/>
      <c r="L162" s="115">
        <f t="shared" si="104"/>
        <v>283.2</v>
      </c>
    </row>
    <row r="163" spans="1:12" ht="31.5" x14ac:dyDescent="0.2">
      <c r="A163" s="146" t="s">
        <v>438</v>
      </c>
      <c r="B163" s="150" t="s">
        <v>28</v>
      </c>
      <c r="C163" s="147" t="s">
        <v>29</v>
      </c>
      <c r="D163" s="119">
        <v>283.2</v>
      </c>
      <c r="E163" s="119"/>
      <c r="F163" s="119">
        <f>D163+E163</f>
        <v>283.2</v>
      </c>
      <c r="G163" s="119">
        <v>283.2</v>
      </c>
      <c r="H163" s="119"/>
      <c r="I163" s="119">
        <f>G163+H163</f>
        <v>283.2</v>
      </c>
      <c r="J163" s="119">
        <v>283.2</v>
      </c>
      <c r="K163" s="126"/>
      <c r="L163" s="125">
        <f>J163+K163</f>
        <v>283.2</v>
      </c>
    </row>
    <row r="164" spans="1:12" ht="31.5" x14ac:dyDescent="0.2">
      <c r="A164" s="145" t="s">
        <v>440</v>
      </c>
      <c r="B164" s="154"/>
      <c r="C164" s="136" t="s">
        <v>441</v>
      </c>
      <c r="D164" s="115">
        <f>D165</f>
        <v>39.200000000000003</v>
      </c>
      <c r="E164" s="115"/>
      <c r="F164" s="115">
        <f t="shared" ref="F164:L164" si="105">F165</f>
        <v>39.200000000000003</v>
      </c>
      <c r="G164" s="115">
        <f t="shared" si="105"/>
        <v>39.200000000000003</v>
      </c>
      <c r="H164" s="115"/>
      <c r="I164" s="115">
        <f t="shared" si="105"/>
        <v>39.200000000000003</v>
      </c>
      <c r="J164" s="115">
        <f t="shared" si="105"/>
        <v>39.200000000000003</v>
      </c>
      <c r="K164" s="115"/>
      <c r="L164" s="115">
        <f t="shared" si="105"/>
        <v>39.200000000000003</v>
      </c>
    </row>
    <row r="165" spans="1:12" ht="31.5" x14ac:dyDescent="0.2">
      <c r="A165" s="146" t="s">
        <v>440</v>
      </c>
      <c r="B165" s="150" t="s">
        <v>28</v>
      </c>
      <c r="C165" s="147" t="s">
        <v>29</v>
      </c>
      <c r="D165" s="119">
        <v>39.200000000000003</v>
      </c>
      <c r="E165" s="119"/>
      <c r="F165" s="119">
        <f>D165+E165</f>
        <v>39.200000000000003</v>
      </c>
      <c r="G165" s="119">
        <v>39.200000000000003</v>
      </c>
      <c r="H165" s="119"/>
      <c r="I165" s="119">
        <f>G165+H165</f>
        <v>39.200000000000003</v>
      </c>
      <c r="J165" s="119">
        <v>39.200000000000003</v>
      </c>
      <c r="K165" s="126"/>
      <c r="L165" s="125">
        <f>J165+K165</f>
        <v>39.200000000000003</v>
      </c>
    </row>
    <row r="166" spans="1:12" ht="47.25" x14ac:dyDescent="0.2">
      <c r="A166" s="145" t="s">
        <v>442</v>
      </c>
      <c r="B166" s="145"/>
      <c r="C166" s="136" t="s">
        <v>628</v>
      </c>
      <c r="D166" s="115">
        <f>D167+D171+D173</f>
        <v>54096.2</v>
      </c>
      <c r="E166" s="115"/>
      <c r="F166" s="115">
        <f t="shared" ref="F166:L166" si="106">F167+F171+F173</f>
        <v>54096.2</v>
      </c>
      <c r="G166" s="115">
        <f t="shared" si="106"/>
        <v>52731.6</v>
      </c>
      <c r="H166" s="115"/>
      <c r="I166" s="115">
        <f t="shared" si="106"/>
        <v>52731.6</v>
      </c>
      <c r="J166" s="115">
        <f t="shared" si="106"/>
        <v>52731.6</v>
      </c>
      <c r="K166" s="115"/>
      <c r="L166" s="115">
        <f t="shared" si="106"/>
        <v>52731.6</v>
      </c>
    </row>
    <row r="167" spans="1:12" ht="18" customHeight="1" x14ac:dyDescent="0.2">
      <c r="A167" s="145" t="s">
        <v>443</v>
      </c>
      <c r="B167" s="145"/>
      <c r="C167" s="136" t="s">
        <v>36</v>
      </c>
      <c r="D167" s="115">
        <f>D168+D169+D170</f>
        <v>48824.2</v>
      </c>
      <c r="E167" s="115"/>
      <c r="F167" s="115">
        <f t="shared" ref="F167:L167" si="107">F168+F169+F170</f>
        <v>48824.2</v>
      </c>
      <c r="G167" s="115">
        <f t="shared" si="107"/>
        <v>47455.299999999996</v>
      </c>
      <c r="H167" s="115"/>
      <c r="I167" s="115">
        <f t="shared" si="107"/>
        <v>47455.299999999996</v>
      </c>
      <c r="J167" s="115">
        <f t="shared" si="107"/>
        <v>47455.299999999996</v>
      </c>
      <c r="K167" s="115"/>
      <c r="L167" s="115">
        <f t="shared" si="107"/>
        <v>47455.299999999996</v>
      </c>
    </row>
    <row r="168" spans="1:12" ht="63" customHeight="1" x14ac:dyDescent="0.2">
      <c r="A168" s="146" t="s">
        <v>443</v>
      </c>
      <c r="B168" s="151" t="s">
        <v>3</v>
      </c>
      <c r="C168" s="147" t="s">
        <v>4</v>
      </c>
      <c r="D168" s="119">
        <f>25448.5+8598.6+11609.9</f>
        <v>45657</v>
      </c>
      <c r="E168" s="119"/>
      <c r="F168" s="119">
        <f t="shared" ref="F168:F170" si="108">D168+E168</f>
        <v>45657</v>
      </c>
      <c r="G168" s="119">
        <f>25448.5+8598.6+10241</f>
        <v>44288.1</v>
      </c>
      <c r="H168" s="119"/>
      <c r="I168" s="119">
        <f t="shared" ref="I168:I170" si="109">G168+H168</f>
        <v>44288.1</v>
      </c>
      <c r="J168" s="119">
        <f>25448.5+8598.6+10241</f>
        <v>44288.1</v>
      </c>
      <c r="K168" s="126"/>
      <c r="L168" s="125">
        <f t="shared" ref="L168:L170" si="110">J168+K168</f>
        <v>44288.1</v>
      </c>
    </row>
    <row r="169" spans="1:12" ht="38.25" customHeight="1" x14ac:dyDescent="0.2">
      <c r="A169" s="146" t="s">
        <v>443</v>
      </c>
      <c r="B169" s="151" t="s">
        <v>6</v>
      </c>
      <c r="C169" s="147" t="s">
        <v>7</v>
      </c>
      <c r="D169" s="119">
        <f>1895.8+72.6+1176.2</f>
        <v>3144.6</v>
      </c>
      <c r="E169" s="119">
        <v>-22.6</v>
      </c>
      <c r="F169" s="119">
        <f t="shared" si="108"/>
        <v>3122</v>
      </c>
      <c r="G169" s="119">
        <f>1895.8+72.6+1176.2</f>
        <v>3144.6</v>
      </c>
      <c r="H169" s="119">
        <v>-22.6</v>
      </c>
      <c r="I169" s="119">
        <f t="shared" si="109"/>
        <v>3122</v>
      </c>
      <c r="J169" s="119">
        <f>1895.8+72.6+1176.2</f>
        <v>3144.6</v>
      </c>
      <c r="K169" s="119">
        <v>-22.6</v>
      </c>
      <c r="L169" s="125">
        <f t="shared" si="110"/>
        <v>3122</v>
      </c>
    </row>
    <row r="170" spans="1:12" ht="26.25" customHeight="1" x14ac:dyDescent="0.2">
      <c r="A170" s="146" t="s">
        <v>443</v>
      </c>
      <c r="B170" s="150" t="s">
        <v>13</v>
      </c>
      <c r="C170" s="147" t="s">
        <v>14</v>
      </c>
      <c r="D170" s="119">
        <f>8+14.6</f>
        <v>22.6</v>
      </c>
      <c r="E170" s="119">
        <v>22.6</v>
      </c>
      <c r="F170" s="119">
        <f t="shared" si="108"/>
        <v>45.2</v>
      </c>
      <c r="G170" s="119">
        <f>8+14.6</f>
        <v>22.6</v>
      </c>
      <c r="H170" s="119">
        <v>22.6</v>
      </c>
      <c r="I170" s="119">
        <f t="shared" si="109"/>
        <v>45.2</v>
      </c>
      <c r="J170" s="119">
        <f>8+14.6</f>
        <v>22.6</v>
      </c>
      <c r="K170" s="119">
        <v>22.6</v>
      </c>
      <c r="L170" s="125">
        <f t="shared" si="110"/>
        <v>45.2</v>
      </c>
    </row>
    <row r="171" spans="1:12" ht="47.25" x14ac:dyDescent="0.2">
      <c r="A171" s="145" t="s">
        <v>444</v>
      </c>
      <c r="B171" s="145"/>
      <c r="C171" s="136" t="s">
        <v>257</v>
      </c>
      <c r="D171" s="115">
        <f>D172</f>
        <v>154.69999999999999</v>
      </c>
      <c r="E171" s="115"/>
      <c r="F171" s="115">
        <f t="shared" ref="F171:L171" si="111">F172</f>
        <v>154.69999999999999</v>
      </c>
      <c r="G171" s="115">
        <f t="shared" si="111"/>
        <v>159</v>
      </c>
      <c r="H171" s="115"/>
      <c r="I171" s="115">
        <f t="shared" si="111"/>
        <v>159</v>
      </c>
      <c r="J171" s="115">
        <f t="shared" si="111"/>
        <v>159</v>
      </c>
      <c r="K171" s="115"/>
      <c r="L171" s="115">
        <f t="shared" si="111"/>
        <v>159</v>
      </c>
    </row>
    <row r="172" spans="1:12" ht="31.5" x14ac:dyDescent="0.2">
      <c r="A172" s="146" t="s">
        <v>444</v>
      </c>
      <c r="B172" s="146" t="s">
        <v>28</v>
      </c>
      <c r="C172" s="147" t="s">
        <v>29</v>
      </c>
      <c r="D172" s="131">
        <v>154.69999999999999</v>
      </c>
      <c r="E172" s="131"/>
      <c r="F172" s="119">
        <f>D172+E172</f>
        <v>154.69999999999999</v>
      </c>
      <c r="G172" s="131">
        <v>159</v>
      </c>
      <c r="H172" s="131"/>
      <c r="I172" s="119">
        <f>G172+H172</f>
        <v>159</v>
      </c>
      <c r="J172" s="131">
        <v>159</v>
      </c>
      <c r="K172" s="126"/>
      <c r="L172" s="125">
        <f>J172+K172</f>
        <v>159</v>
      </c>
    </row>
    <row r="173" spans="1:12" ht="31.5" x14ac:dyDescent="0.2">
      <c r="A173" s="145" t="s">
        <v>445</v>
      </c>
      <c r="B173" s="145"/>
      <c r="C173" s="136" t="s">
        <v>258</v>
      </c>
      <c r="D173" s="115">
        <f>D174</f>
        <v>5117.3</v>
      </c>
      <c r="E173" s="115"/>
      <c r="F173" s="115">
        <f t="shared" ref="F173:L173" si="112">F174</f>
        <v>5117.3</v>
      </c>
      <c r="G173" s="115">
        <f t="shared" si="112"/>
        <v>5117.3</v>
      </c>
      <c r="H173" s="115"/>
      <c r="I173" s="115">
        <f t="shared" si="112"/>
        <v>5117.3</v>
      </c>
      <c r="J173" s="115">
        <f t="shared" si="112"/>
        <v>5117.3</v>
      </c>
      <c r="K173" s="115"/>
      <c r="L173" s="115">
        <f t="shared" si="112"/>
        <v>5117.3</v>
      </c>
    </row>
    <row r="174" spans="1:12" ht="31.5" x14ac:dyDescent="0.2">
      <c r="A174" s="146" t="s">
        <v>445</v>
      </c>
      <c r="B174" s="146" t="s">
        <v>28</v>
      </c>
      <c r="C174" s="147" t="s">
        <v>29</v>
      </c>
      <c r="D174" s="119">
        <v>5117.3</v>
      </c>
      <c r="E174" s="119"/>
      <c r="F174" s="119">
        <f>D174+E174</f>
        <v>5117.3</v>
      </c>
      <c r="G174" s="119">
        <v>5117.3</v>
      </c>
      <c r="H174" s="119"/>
      <c r="I174" s="119">
        <f>G174+H174</f>
        <v>5117.3</v>
      </c>
      <c r="J174" s="125">
        <v>5117.3</v>
      </c>
      <c r="K174" s="126"/>
      <c r="L174" s="125">
        <f>J174+K174</f>
        <v>5117.3</v>
      </c>
    </row>
    <row r="175" spans="1:12" ht="31.5" x14ac:dyDescent="0.2">
      <c r="A175" s="145" t="s">
        <v>446</v>
      </c>
      <c r="B175" s="145"/>
      <c r="C175" s="136" t="s">
        <v>638</v>
      </c>
      <c r="D175" s="115">
        <f>D176+D179+D181+D183+D186+D188+D190+D193+D195+D198+D200+D202</f>
        <v>32217.5</v>
      </c>
      <c r="E175" s="115"/>
      <c r="F175" s="115">
        <f t="shared" ref="F175:L175" si="113">F176+F179+F181+F183+F186+F188+F190+F193+F195+F198+F200+F202</f>
        <v>32217.5</v>
      </c>
      <c r="G175" s="115">
        <f t="shared" si="113"/>
        <v>32217.5</v>
      </c>
      <c r="H175" s="115"/>
      <c r="I175" s="115">
        <f t="shared" si="113"/>
        <v>32217.5</v>
      </c>
      <c r="J175" s="115">
        <f t="shared" si="113"/>
        <v>32217.5</v>
      </c>
      <c r="K175" s="115"/>
      <c r="L175" s="115">
        <f t="shared" si="113"/>
        <v>32217.5</v>
      </c>
    </row>
    <row r="176" spans="1:12" ht="31.5" x14ac:dyDescent="0.2">
      <c r="A176" s="145" t="s">
        <v>447</v>
      </c>
      <c r="B176" s="154"/>
      <c r="C176" s="136" t="s">
        <v>40</v>
      </c>
      <c r="D176" s="115">
        <f>D177+D178</f>
        <v>2700</v>
      </c>
      <c r="E176" s="115"/>
      <c r="F176" s="115">
        <f t="shared" ref="F176:L176" si="114">F177+F178</f>
        <v>2700</v>
      </c>
      <c r="G176" s="115">
        <f t="shared" si="114"/>
        <v>2700</v>
      </c>
      <c r="H176" s="115"/>
      <c r="I176" s="115">
        <f t="shared" si="114"/>
        <v>2700</v>
      </c>
      <c r="J176" s="115">
        <f t="shared" si="114"/>
        <v>2700</v>
      </c>
      <c r="K176" s="115"/>
      <c r="L176" s="115">
        <f t="shared" si="114"/>
        <v>2700</v>
      </c>
    </row>
    <row r="177" spans="1:12" ht="31.5" x14ac:dyDescent="0.2">
      <c r="A177" s="146" t="s">
        <v>447</v>
      </c>
      <c r="B177" s="151" t="s">
        <v>6</v>
      </c>
      <c r="C177" s="147" t="s">
        <v>7</v>
      </c>
      <c r="D177" s="119">
        <v>1500</v>
      </c>
      <c r="E177" s="119"/>
      <c r="F177" s="119">
        <f t="shared" ref="F177:F178" si="115">D177+E177</f>
        <v>1500</v>
      </c>
      <c r="G177" s="119">
        <v>1500</v>
      </c>
      <c r="H177" s="119"/>
      <c r="I177" s="119">
        <f t="shared" ref="I177:I178" si="116">G177+H177</f>
        <v>1500</v>
      </c>
      <c r="J177" s="119">
        <v>1500</v>
      </c>
      <c r="K177" s="126"/>
      <c r="L177" s="125">
        <f t="shared" ref="L177:L178" si="117">J177+K177</f>
        <v>1500</v>
      </c>
    </row>
    <row r="178" spans="1:12" x14ac:dyDescent="0.2">
      <c r="A178" s="146" t="s">
        <v>447</v>
      </c>
      <c r="B178" s="146" t="s">
        <v>17</v>
      </c>
      <c r="C178" s="147" t="s">
        <v>18</v>
      </c>
      <c r="D178" s="119">
        <v>1200</v>
      </c>
      <c r="E178" s="119"/>
      <c r="F178" s="119">
        <f t="shared" si="115"/>
        <v>1200</v>
      </c>
      <c r="G178" s="119">
        <v>1200</v>
      </c>
      <c r="H178" s="119"/>
      <c r="I178" s="119">
        <f t="shared" si="116"/>
        <v>1200</v>
      </c>
      <c r="J178" s="119">
        <v>1200</v>
      </c>
      <c r="K178" s="126"/>
      <c r="L178" s="125">
        <f t="shared" si="117"/>
        <v>1200</v>
      </c>
    </row>
    <row r="179" spans="1:12" x14ac:dyDescent="0.2">
      <c r="A179" s="145" t="s">
        <v>448</v>
      </c>
      <c r="B179" s="145"/>
      <c r="C179" s="136" t="s">
        <v>25</v>
      </c>
      <c r="D179" s="115">
        <f>D180</f>
        <v>343</v>
      </c>
      <c r="E179" s="115"/>
      <c r="F179" s="115">
        <f t="shared" ref="F179:L179" si="118">F180</f>
        <v>343</v>
      </c>
      <c r="G179" s="115">
        <f t="shared" si="118"/>
        <v>343</v>
      </c>
      <c r="H179" s="115"/>
      <c r="I179" s="115">
        <f t="shared" si="118"/>
        <v>343</v>
      </c>
      <c r="J179" s="115">
        <f t="shared" si="118"/>
        <v>343</v>
      </c>
      <c r="K179" s="115"/>
      <c r="L179" s="115">
        <f t="shared" si="118"/>
        <v>343</v>
      </c>
    </row>
    <row r="180" spans="1:12" ht="31.5" x14ac:dyDescent="0.2">
      <c r="A180" s="146" t="s">
        <v>448</v>
      </c>
      <c r="B180" s="151" t="s">
        <v>6</v>
      </c>
      <c r="C180" s="147" t="s">
        <v>7</v>
      </c>
      <c r="D180" s="119">
        <v>343</v>
      </c>
      <c r="E180" s="119"/>
      <c r="F180" s="119">
        <f>D180+E180</f>
        <v>343</v>
      </c>
      <c r="G180" s="119">
        <v>343</v>
      </c>
      <c r="H180" s="119"/>
      <c r="I180" s="119">
        <f>G180+H180</f>
        <v>343</v>
      </c>
      <c r="J180" s="119">
        <v>343</v>
      </c>
      <c r="K180" s="126"/>
      <c r="L180" s="125">
        <f>J180+K180</f>
        <v>343</v>
      </c>
    </row>
    <row r="181" spans="1:12" ht="31.5" x14ac:dyDescent="0.2">
      <c r="A181" s="145" t="s">
        <v>449</v>
      </c>
      <c r="B181" s="145"/>
      <c r="C181" s="136" t="s">
        <v>35</v>
      </c>
      <c r="D181" s="115">
        <f>D182</f>
        <v>1960</v>
      </c>
      <c r="E181" s="115"/>
      <c r="F181" s="115">
        <f t="shared" ref="F181:L181" si="119">F182</f>
        <v>1960</v>
      </c>
      <c r="G181" s="115">
        <f t="shared" si="119"/>
        <v>1960</v>
      </c>
      <c r="H181" s="115"/>
      <c r="I181" s="115">
        <f t="shared" si="119"/>
        <v>1960</v>
      </c>
      <c r="J181" s="115">
        <f t="shared" si="119"/>
        <v>1960</v>
      </c>
      <c r="K181" s="115"/>
      <c r="L181" s="115">
        <f t="shared" si="119"/>
        <v>1960</v>
      </c>
    </row>
    <row r="182" spans="1:12" ht="31.5" x14ac:dyDescent="0.2">
      <c r="A182" s="146" t="s">
        <v>449</v>
      </c>
      <c r="B182" s="151" t="s">
        <v>6</v>
      </c>
      <c r="C182" s="147" t="s">
        <v>7</v>
      </c>
      <c r="D182" s="119">
        <v>1960</v>
      </c>
      <c r="E182" s="119"/>
      <c r="F182" s="119">
        <f>D182+E182</f>
        <v>1960</v>
      </c>
      <c r="G182" s="119">
        <v>1960</v>
      </c>
      <c r="H182" s="119"/>
      <c r="I182" s="119">
        <f>G182+H182</f>
        <v>1960</v>
      </c>
      <c r="J182" s="119">
        <v>1960</v>
      </c>
      <c r="K182" s="126"/>
      <c r="L182" s="125">
        <f>J182+K182</f>
        <v>1960</v>
      </c>
    </row>
    <row r="183" spans="1:12" ht="31.5" x14ac:dyDescent="0.2">
      <c r="A183" s="145" t="s">
        <v>450</v>
      </c>
      <c r="B183" s="145"/>
      <c r="C183" s="136" t="s">
        <v>37</v>
      </c>
      <c r="D183" s="115">
        <f>D184+D185</f>
        <v>22543</v>
      </c>
      <c r="E183" s="115"/>
      <c r="F183" s="115">
        <f t="shared" ref="F183:L183" si="120">F184+F185</f>
        <v>22543</v>
      </c>
      <c r="G183" s="115">
        <f t="shared" si="120"/>
        <v>22543</v>
      </c>
      <c r="H183" s="115"/>
      <c r="I183" s="115">
        <f t="shared" si="120"/>
        <v>22543</v>
      </c>
      <c r="J183" s="115">
        <f t="shared" si="120"/>
        <v>22543</v>
      </c>
      <c r="K183" s="115"/>
      <c r="L183" s="115">
        <f t="shared" si="120"/>
        <v>22543</v>
      </c>
    </row>
    <row r="184" spans="1:12" ht="31.5" x14ac:dyDescent="0.2">
      <c r="A184" s="146" t="s">
        <v>450</v>
      </c>
      <c r="B184" s="151" t="s">
        <v>6</v>
      </c>
      <c r="C184" s="147" t="s">
        <v>7</v>
      </c>
      <c r="D184" s="119">
        <v>222.4</v>
      </c>
      <c r="E184" s="119"/>
      <c r="F184" s="119">
        <f t="shared" ref="F184:F185" si="121">D184+E184</f>
        <v>222.4</v>
      </c>
      <c r="G184" s="119">
        <v>222.4</v>
      </c>
      <c r="H184" s="119"/>
      <c r="I184" s="119">
        <f t="shared" ref="I184:I185" si="122">G184+H184</f>
        <v>222.4</v>
      </c>
      <c r="J184" s="119">
        <v>222.4</v>
      </c>
      <c r="K184" s="126"/>
      <c r="L184" s="125">
        <f t="shared" ref="L184:L185" si="123">J184+K184</f>
        <v>222.4</v>
      </c>
    </row>
    <row r="185" spans="1:12" ht="31.5" x14ac:dyDescent="0.2">
      <c r="A185" s="146" t="s">
        <v>450</v>
      </c>
      <c r="B185" s="150" t="s">
        <v>28</v>
      </c>
      <c r="C185" s="147" t="s">
        <v>29</v>
      </c>
      <c r="D185" s="119">
        <v>22320.6</v>
      </c>
      <c r="E185" s="119"/>
      <c r="F185" s="119">
        <f t="shared" si="121"/>
        <v>22320.6</v>
      </c>
      <c r="G185" s="119">
        <v>22320.6</v>
      </c>
      <c r="H185" s="119"/>
      <c r="I185" s="119">
        <f t="shared" si="122"/>
        <v>22320.6</v>
      </c>
      <c r="J185" s="119">
        <v>22320.6</v>
      </c>
      <c r="K185" s="126"/>
      <c r="L185" s="125">
        <f t="shared" si="123"/>
        <v>22320.6</v>
      </c>
    </row>
    <row r="186" spans="1:12" ht="31.5" x14ac:dyDescent="0.2">
      <c r="A186" s="145" t="s">
        <v>451</v>
      </c>
      <c r="B186" s="145"/>
      <c r="C186" s="136" t="s">
        <v>452</v>
      </c>
      <c r="D186" s="115">
        <f>D187</f>
        <v>865.4</v>
      </c>
      <c r="E186" s="115"/>
      <c r="F186" s="115">
        <f t="shared" ref="F186:L186" si="124">F187</f>
        <v>865.4</v>
      </c>
      <c r="G186" s="115">
        <f t="shared" si="124"/>
        <v>865.4</v>
      </c>
      <c r="H186" s="115"/>
      <c r="I186" s="115">
        <f t="shared" si="124"/>
        <v>865.4</v>
      </c>
      <c r="J186" s="115">
        <f t="shared" si="124"/>
        <v>865.4</v>
      </c>
      <c r="K186" s="115"/>
      <c r="L186" s="115">
        <f t="shared" si="124"/>
        <v>865.4</v>
      </c>
    </row>
    <row r="187" spans="1:12" ht="31.5" x14ac:dyDescent="0.2">
      <c r="A187" s="146" t="s">
        <v>451</v>
      </c>
      <c r="B187" s="150" t="s">
        <v>28</v>
      </c>
      <c r="C187" s="147" t="s">
        <v>29</v>
      </c>
      <c r="D187" s="119">
        <v>865.4</v>
      </c>
      <c r="E187" s="119"/>
      <c r="F187" s="119">
        <f>D187+E187</f>
        <v>865.4</v>
      </c>
      <c r="G187" s="119">
        <v>865.4</v>
      </c>
      <c r="H187" s="119"/>
      <c r="I187" s="119">
        <f>G187+H187</f>
        <v>865.4</v>
      </c>
      <c r="J187" s="119">
        <v>865.4</v>
      </c>
      <c r="K187" s="126"/>
      <c r="L187" s="125">
        <f>J187+K187</f>
        <v>865.4</v>
      </c>
    </row>
    <row r="188" spans="1:12" ht="31.5" x14ac:dyDescent="0.2">
      <c r="A188" s="145" t="s">
        <v>453</v>
      </c>
      <c r="B188" s="145"/>
      <c r="C188" s="136" t="s">
        <v>230</v>
      </c>
      <c r="D188" s="115">
        <f>D189</f>
        <v>1980</v>
      </c>
      <c r="E188" s="115"/>
      <c r="F188" s="115">
        <f t="shared" ref="F188:L188" si="125">F189</f>
        <v>1980</v>
      </c>
      <c r="G188" s="115">
        <f t="shared" si="125"/>
        <v>1980</v>
      </c>
      <c r="H188" s="115"/>
      <c r="I188" s="115">
        <f t="shared" si="125"/>
        <v>1980</v>
      </c>
      <c r="J188" s="115">
        <f t="shared" si="125"/>
        <v>1980</v>
      </c>
      <c r="K188" s="115"/>
      <c r="L188" s="115">
        <f t="shared" si="125"/>
        <v>1980</v>
      </c>
    </row>
    <row r="189" spans="1:12" ht="31.5" x14ac:dyDescent="0.2">
      <c r="A189" s="146" t="s">
        <v>453</v>
      </c>
      <c r="B189" s="150" t="s">
        <v>28</v>
      </c>
      <c r="C189" s="147" t="s">
        <v>29</v>
      </c>
      <c r="D189" s="119">
        <f>980+1000</f>
        <v>1980</v>
      </c>
      <c r="E189" s="119"/>
      <c r="F189" s="119">
        <f>D189+E189</f>
        <v>1980</v>
      </c>
      <c r="G189" s="119">
        <f>980+1000</f>
        <v>1980</v>
      </c>
      <c r="H189" s="119"/>
      <c r="I189" s="119">
        <f>G189+H189</f>
        <v>1980</v>
      </c>
      <c r="J189" s="119">
        <f>980+1000</f>
        <v>1980</v>
      </c>
      <c r="K189" s="126"/>
      <c r="L189" s="125">
        <f>J189+K189</f>
        <v>1980</v>
      </c>
    </row>
    <row r="190" spans="1:12" x14ac:dyDescent="0.2">
      <c r="A190" s="145" t="s">
        <v>454</v>
      </c>
      <c r="B190" s="145"/>
      <c r="C190" s="136" t="s">
        <v>90</v>
      </c>
      <c r="D190" s="115">
        <f>D191+D192</f>
        <v>473.9</v>
      </c>
      <c r="E190" s="115"/>
      <c r="F190" s="115">
        <f t="shared" ref="F190:L190" si="126">F191+F192</f>
        <v>473.9</v>
      </c>
      <c r="G190" s="115">
        <f t="shared" si="126"/>
        <v>473.9</v>
      </c>
      <c r="H190" s="115"/>
      <c r="I190" s="115">
        <f t="shared" si="126"/>
        <v>473.9</v>
      </c>
      <c r="J190" s="115">
        <f t="shared" si="126"/>
        <v>473.9</v>
      </c>
      <c r="K190" s="115"/>
      <c r="L190" s="115">
        <f t="shared" si="126"/>
        <v>473.9</v>
      </c>
    </row>
    <row r="191" spans="1:12" ht="31.5" x14ac:dyDescent="0.2">
      <c r="A191" s="146" t="s">
        <v>454</v>
      </c>
      <c r="B191" s="151" t="s">
        <v>6</v>
      </c>
      <c r="C191" s="147" t="s">
        <v>7</v>
      </c>
      <c r="D191" s="119">
        <v>326.89999999999998</v>
      </c>
      <c r="E191" s="119"/>
      <c r="F191" s="119">
        <f t="shared" ref="F191:F192" si="127">D191+E191</f>
        <v>326.89999999999998</v>
      </c>
      <c r="G191" s="119">
        <v>326.89999999999998</v>
      </c>
      <c r="H191" s="119"/>
      <c r="I191" s="119">
        <f t="shared" ref="I191:I192" si="128">G191+H191</f>
        <v>326.89999999999998</v>
      </c>
      <c r="J191" s="119">
        <v>326.89999999999998</v>
      </c>
      <c r="K191" s="126"/>
      <c r="L191" s="125">
        <f t="shared" ref="L191:L192" si="129">J191+K191</f>
        <v>326.89999999999998</v>
      </c>
    </row>
    <row r="192" spans="1:12" ht="31.5" x14ac:dyDescent="0.2">
      <c r="A192" s="146" t="s">
        <v>454</v>
      </c>
      <c r="B192" s="150" t="s">
        <v>28</v>
      </c>
      <c r="C192" s="147" t="s">
        <v>29</v>
      </c>
      <c r="D192" s="119">
        <f>117.6+29.4</f>
        <v>147</v>
      </c>
      <c r="E192" s="119"/>
      <c r="F192" s="119">
        <f t="shared" si="127"/>
        <v>147</v>
      </c>
      <c r="G192" s="119">
        <f>117.6+29.4</f>
        <v>147</v>
      </c>
      <c r="H192" s="119"/>
      <c r="I192" s="119">
        <f t="shared" si="128"/>
        <v>147</v>
      </c>
      <c r="J192" s="119">
        <f>117.6+29.4</f>
        <v>147</v>
      </c>
      <c r="K192" s="126"/>
      <c r="L192" s="125">
        <f t="shared" si="129"/>
        <v>147</v>
      </c>
    </row>
    <row r="193" spans="1:12" x14ac:dyDescent="0.2">
      <c r="A193" s="145" t="s">
        <v>455</v>
      </c>
      <c r="B193" s="145"/>
      <c r="C193" s="136" t="s">
        <v>106</v>
      </c>
      <c r="D193" s="115">
        <f>D194</f>
        <v>74.099999999999994</v>
      </c>
      <c r="E193" s="115"/>
      <c r="F193" s="115">
        <f t="shared" ref="F193:L193" si="130">F194</f>
        <v>74.099999999999994</v>
      </c>
      <c r="G193" s="115">
        <f t="shared" si="130"/>
        <v>74.099999999999994</v>
      </c>
      <c r="H193" s="115"/>
      <c r="I193" s="115">
        <f t="shared" si="130"/>
        <v>74.099999999999994</v>
      </c>
      <c r="J193" s="115">
        <f t="shared" si="130"/>
        <v>74.099999999999994</v>
      </c>
      <c r="K193" s="115"/>
      <c r="L193" s="115">
        <f t="shared" si="130"/>
        <v>74.099999999999994</v>
      </c>
    </row>
    <row r="194" spans="1:12" ht="31.5" x14ac:dyDescent="0.2">
      <c r="A194" s="146" t="s">
        <v>455</v>
      </c>
      <c r="B194" s="151" t="s">
        <v>6</v>
      </c>
      <c r="C194" s="147" t="s">
        <v>7</v>
      </c>
      <c r="D194" s="119">
        <f>58.8+15.3</f>
        <v>74.099999999999994</v>
      </c>
      <c r="E194" s="119"/>
      <c r="F194" s="119">
        <f>D194+E194</f>
        <v>74.099999999999994</v>
      </c>
      <c r="G194" s="119">
        <f>58.8+15.3</f>
        <v>74.099999999999994</v>
      </c>
      <c r="H194" s="119"/>
      <c r="I194" s="119">
        <f>G194+H194</f>
        <v>74.099999999999994</v>
      </c>
      <c r="J194" s="119">
        <f>58.8+15.3</f>
        <v>74.099999999999994</v>
      </c>
      <c r="K194" s="126"/>
      <c r="L194" s="125">
        <f>J194+K194</f>
        <v>74.099999999999994</v>
      </c>
    </row>
    <row r="195" spans="1:12" ht="31.5" x14ac:dyDescent="0.2">
      <c r="A195" s="145" t="s">
        <v>456</v>
      </c>
      <c r="B195" s="145"/>
      <c r="C195" s="136" t="s">
        <v>91</v>
      </c>
      <c r="D195" s="115">
        <f>D196+D197</f>
        <v>122.6</v>
      </c>
      <c r="E195" s="115"/>
      <c r="F195" s="115">
        <f t="shared" ref="F195:L195" si="131">F196+F197</f>
        <v>122.6</v>
      </c>
      <c r="G195" s="115">
        <f t="shared" si="131"/>
        <v>122.6</v>
      </c>
      <c r="H195" s="115"/>
      <c r="I195" s="115">
        <f t="shared" si="131"/>
        <v>122.6</v>
      </c>
      <c r="J195" s="115">
        <f t="shared" si="131"/>
        <v>122.6</v>
      </c>
      <c r="K195" s="115"/>
      <c r="L195" s="115">
        <f t="shared" si="131"/>
        <v>122.6</v>
      </c>
    </row>
    <row r="196" spans="1:12" ht="31.5" x14ac:dyDescent="0.2">
      <c r="A196" s="146" t="s">
        <v>456</v>
      </c>
      <c r="B196" s="151" t="s">
        <v>6</v>
      </c>
      <c r="C196" s="147" t="s">
        <v>7</v>
      </c>
      <c r="D196" s="119">
        <f>22.1+18+73.5</f>
        <v>113.6</v>
      </c>
      <c r="E196" s="119"/>
      <c r="F196" s="119">
        <f t="shared" ref="F196:F197" si="132">D196+E196</f>
        <v>113.6</v>
      </c>
      <c r="G196" s="119">
        <f>22.1+18+73.5</f>
        <v>113.6</v>
      </c>
      <c r="H196" s="119"/>
      <c r="I196" s="119">
        <f t="shared" ref="I196:I197" si="133">G196+H196</f>
        <v>113.6</v>
      </c>
      <c r="J196" s="119">
        <f>22.1+18+73.5</f>
        <v>113.6</v>
      </c>
      <c r="K196" s="126"/>
      <c r="L196" s="125">
        <f t="shared" ref="L196:L197" si="134">J196+K196</f>
        <v>113.6</v>
      </c>
    </row>
    <row r="197" spans="1:12" ht="31.5" x14ac:dyDescent="0.2">
      <c r="A197" s="146" t="s">
        <v>456</v>
      </c>
      <c r="B197" s="150" t="s">
        <v>28</v>
      </c>
      <c r="C197" s="147" t="s">
        <v>29</v>
      </c>
      <c r="D197" s="119">
        <v>9</v>
      </c>
      <c r="E197" s="119"/>
      <c r="F197" s="119">
        <f t="shared" si="132"/>
        <v>9</v>
      </c>
      <c r="G197" s="119">
        <v>9</v>
      </c>
      <c r="H197" s="119"/>
      <c r="I197" s="119">
        <f t="shared" si="133"/>
        <v>9</v>
      </c>
      <c r="J197" s="119">
        <v>9</v>
      </c>
      <c r="K197" s="126"/>
      <c r="L197" s="125">
        <f t="shared" si="134"/>
        <v>9</v>
      </c>
    </row>
    <row r="198" spans="1:12" ht="31.5" x14ac:dyDescent="0.2">
      <c r="A198" s="145" t="s">
        <v>457</v>
      </c>
      <c r="B198" s="145"/>
      <c r="C198" s="136" t="s">
        <v>458</v>
      </c>
      <c r="D198" s="115">
        <f>D199</f>
        <v>37.700000000000003</v>
      </c>
      <c r="E198" s="115"/>
      <c r="F198" s="115">
        <f t="shared" ref="F198:L198" si="135">F199</f>
        <v>37.700000000000003</v>
      </c>
      <c r="G198" s="115">
        <f t="shared" si="135"/>
        <v>37.700000000000003</v>
      </c>
      <c r="H198" s="115"/>
      <c r="I198" s="115">
        <f t="shared" si="135"/>
        <v>37.700000000000003</v>
      </c>
      <c r="J198" s="115">
        <f t="shared" si="135"/>
        <v>37.700000000000003</v>
      </c>
      <c r="K198" s="115"/>
      <c r="L198" s="115">
        <f t="shared" si="135"/>
        <v>37.700000000000003</v>
      </c>
    </row>
    <row r="199" spans="1:12" ht="31.5" x14ac:dyDescent="0.2">
      <c r="A199" s="146" t="s">
        <v>457</v>
      </c>
      <c r="B199" s="150" t="s">
        <v>28</v>
      </c>
      <c r="C199" s="147" t="s">
        <v>29</v>
      </c>
      <c r="D199" s="119">
        <v>37.700000000000003</v>
      </c>
      <c r="E199" s="119"/>
      <c r="F199" s="119">
        <f>D199+E199</f>
        <v>37.700000000000003</v>
      </c>
      <c r="G199" s="119">
        <v>37.700000000000003</v>
      </c>
      <c r="H199" s="119"/>
      <c r="I199" s="119">
        <f>G199+H199</f>
        <v>37.700000000000003</v>
      </c>
      <c r="J199" s="119">
        <v>37.700000000000003</v>
      </c>
      <c r="K199" s="126"/>
      <c r="L199" s="125">
        <f>J199+K199</f>
        <v>37.700000000000003</v>
      </c>
    </row>
    <row r="200" spans="1:12" ht="47.25" x14ac:dyDescent="0.2">
      <c r="A200" s="145" t="s">
        <v>459</v>
      </c>
      <c r="B200" s="145"/>
      <c r="C200" s="136" t="s">
        <v>761</v>
      </c>
      <c r="D200" s="115">
        <f>D201</f>
        <v>765</v>
      </c>
      <c r="E200" s="115"/>
      <c r="F200" s="115">
        <f t="shared" ref="F200:L200" si="136">F201</f>
        <v>765</v>
      </c>
      <c r="G200" s="115">
        <f t="shared" si="136"/>
        <v>765</v>
      </c>
      <c r="H200" s="115"/>
      <c r="I200" s="115">
        <f t="shared" si="136"/>
        <v>765</v>
      </c>
      <c r="J200" s="115">
        <f t="shared" si="136"/>
        <v>765</v>
      </c>
      <c r="K200" s="115"/>
      <c r="L200" s="115">
        <f t="shared" si="136"/>
        <v>765</v>
      </c>
    </row>
    <row r="201" spans="1:12" ht="63" customHeight="1" x14ac:dyDescent="0.2">
      <c r="A201" s="146" t="s">
        <v>459</v>
      </c>
      <c r="B201" s="151" t="s">
        <v>3</v>
      </c>
      <c r="C201" s="147" t="s">
        <v>4</v>
      </c>
      <c r="D201" s="119">
        <v>765</v>
      </c>
      <c r="E201" s="119"/>
      <c r="F201" s="119">
        <f>D201+E201</f>
        <v>765</v>
      </c>
      <c r="G201" s="119">
        <v>765</v>
      </c>
      <c r="H201" s="119"/>
      <c r="I201" s="119">
        <f>G201+H201</f>
        <v>765</v>
      </c>
      <c r="J201" s="119">
        <v>765</v>
      </c>
      <c r="K201" s="126"/>
      <c r="L201" s="125">
        <f>J201+K201</f>
        <v>765</v>
      </c>
    </row>
    <row r="202" spans="1:12" ht="47.25" x14ac:dyDescent="0.2">
      <c r="A202" s="145" t="s">
        <v>459</v>
      </c>
      <c r="B202" s="145"/>
      <c r="C202" s="136" t="s">
        <v>762</v>
      </c>
      <c r="D202" s="115">
        <f>D203</f>
        <v>352.8</v>
      </c>
      <c r="E202" s="115"/>
      <c r="F202" s="115">
        <f t="shared" ref="F202:L202" si="137">F203</f>
        <v>352.8</v>
      </c>
      <c r="G202" s="115">
        <f t="shared" si="137"/>
        <v>352.8</v>
      </c>
      <c r="H202" s="115"/>
      <c r="I202" s="115">
        <f t="shared" si="137"/>
        <v>352.8</v>
      </c>
      <c r="J202" s="115">
        <f t="shared" si="137"/>
        <v>352.8</v>
      </c>
      <c r="K202" s="115"/>
      <c r="L202" s="115">
        <f t="shared" si="137"/>
        <v>352.8</v>
      </c>
    </row>
    <row r="203" spans="1:12" ht="63" x14ac:dyDescent="0.2">
      <c r="A203" s="146" t="s">
        <v>459</v>
      </c>
      <c r="B203" s="151" t="s">
        <v>3</v>
      </c>
      <c r="C203" s="147" t="s">
        <v>4</v>
      </c>
      <c r="D203" s="119">
        <v>352.8</v>
      </c>
      <c r="E203" s="119"/>
      <c r="F203" s="119">
        <f>D203+E203</f>
        <v>352.8</v>
      </c>
      <c r="G203" s="119">
        <v>352.8</v>
      </c>
      <c r="H203" s="119"/>
      <c r="I203" s="119">
        <f>G203+H203</f>
        <v>352.8</v>
      </c>
      <c r="J203" s="119">
        <v>352.8</v>
      </c>
      <c r="K203" s="126"/>
      <c r="L203" s="125">
        <f>J203+K203</f>
        <v>352.8</v>
      </c>
    </row>
    <row r="204" spans="1:12" ht="31.5" x14ac:dyDescent="0.2">
      <c r="A204" s="145" t="s">
        <v>460</v>
      </c>
      <c r="B204" s="145"/>
      <c r="C204" s="136" t="s">
        <v>639</v>
      </c>
      <c r="D204" s="115">
        <f>D205+D207+D209+D211</f>
        <v>5706.6</v>
      </c>
      <c r="E204" s="115"/>
      <c r="F204" s="115">
        <f t="shared" ref="F204:L204" si="138">F205+F207+F209+F211</f>
        <v>5706.6</v>
      </c>
      <c r="G204" s="115">
        <f t="shared" si="138"/>
        <v>5706.6</v>
      </c>
      <c r="H204" s="115"/>
      <c r="I204" s="115">
        <f t="shared" si="138"/>
        <v>5706.6</v>
      </c>
      <c r="J204" s="115">
        <f t="shared" si="138"/>
        <v>5706.6</v>
      </c>
      <c r="K204" s="115"/>
      <c r="L204" s="115">
        <f t="shared" si="138"/>
        <v>5706.6</v>
      </c>
    </row>
    <row r="205" spans="1:12" x14ac:dyDescent="0.2">
      <c r="A205" s="145" t="s">
        <v>461</v>
      </c>
      <c r="B205" s="145"/>
      <c r="C205" s="136" t="s">
        <v>49</v>
      </c>
      <c r="D205" s="115">
        <f>D206</f>
        <v>1960</v>
      </c>
      <c r="E205" s="115"/>
      <c r="F205" s="115">
        <f t="shared" ref="F205:L205" si="139">F206</f>
        <v>1960</v>
      </c>
      <c r="G205" s="115">
        <f t="shared" si="139"/>
        <v>1960</v>
      </c>
      <c r="H205" s="115"/>
      <c r="I205" s="115">
        <f t="shared" si="139"/>
        <v>1960</v>
      </c>
      <c r="J205" s="115">
        <f t="shared" si="139"/>
        <v>1960</v>
      </c>
      <c r="K205" s="115"/>
      <c r="L205" s="115">
        <f t="shared" si="139"/>
        <v>1960</v>
      </c>
    </row>
    <row r="206" spans="1:12" ht="31.5" x14ac:dyDescent="0.2">
      <c r="A206" s="146" t="s">
        <v>461</v>
      </c>
      <c r="B206" s="151" t="s">
        <v>6</v>
      </c>
      <c r="C206" s="147" t="s">
        <v>7</v>
      </c>
      <c r="D206" s="119">
        <v>1960</v>
      </c>
      <c r="E206" s="119"/>
      <c r="F206" s="119">
        <f>D206+E206</f>
        <v>1960</v>
      </c>
      <c r="G206" s="119">
        <v>1960</v>
      </c>
      <c r="H206" s="119"/>
      <c r="I206" s="119">
        <f>G206+H206</f>
        <v>1960</v>
      </c>
      <c r="J206" s="119">
        <v>1960</v>
      </c>
      <c r="K206" s="126"/>
      <c r="L206" s="125">
        <f>J206+K206</f>
        <v>1960</v>
      </c>
    </row>
    <row r="207" spans="1:12" x14ac:dyDescent="0.2">
      <c r="A207" s="145" t="s">
        <v>462</v>
      </c>
      <c r="B207" s="145"/>
      <c r="C207" s="136" t="s">
        <v>50</v>
      </c>
      <c r="D207" s="115">
        <f>D208</f>
        <v>3430</v>
      </c>
      <c r="E207" s="115"/>
      <c r="F207" s="115">
        <f t="shared" ref="F207:L207" si="140">F208</f>
        <v>3430</v>
      </c>
      <c r="G207" s="115">
        <f t="shared" si="140"/>
        <v>3430</v>
      </c>
      <c r="H207" s="115"/>
      <c r="I207" s="115">
        <f t="shared" si="140"/>
        <v>3430</v>
      </c>
      <c r="J207" s="115">
        <f t="shared" si="140"/>
        <v>3430</v>
      </c>
      <c r="K207" s="115"/>
      <c r="L207" s="115">
        <f t="shared" si="140"/>
        <v>3430</v>
      </c>
    </row>
    <row r="208" spans="1:12" ht="31.5" x14ac:dyDescent="0.2">
      <c r="A208" s="146" t="s">
        <v>462</v>
      </c>
      <c r="B208" s="151" t="s">
        <v>6</v>
      </c>
      <c r="C208" s="147" t="s">
        <v>7</v>
      </c>
      <c r="D208" s="119">
        <v>3430</v>
      </c>
      <c r="E208" s="119"/>
      <c r="F208" s="119">
        <f>D208+E208</f>
        <v>3430</v>
      </c>
      <c r="G208" s="119">
        <v>3430</v>
      </c>
      <c r="H208" s="119"/>
      <c r="I208" s="119">
        <f>G208+H208</f>
        <v>3430</v>
      </c>
      <c r="J208" s="119">
        <v>3430</v>
      </c>
      <c r="K208" s="126"/>
      <c r="L208" s="125">
        <f>J208+K208</f>
        <v>3430</v>
      </c>
    </row>
    <row r="209" spans="1:12" ht="31.5" x14ac:dyDescent="0.2">
      <c r="A209" s="145" t="s">
        <v>463</v>
      </c>
      <c r="B209" s="145"/>
      <c r="C209" s="136" t="s">
        <v>65</v>
      </c>
      <c r="D209" s="115">
        <f>D210</f>
        <v>150</v>
      </c>
      <c r="E209" s="115"/>
      <c r="F209" s="115">
        <f t="shared" ref="F209:L209" si="141">F210</f>
        <v>150</v>
      </c>
      <c r="G209" s="115">
        <f t="shared" si="141"/>
        <v>150</v>
      </c>
      <c r="H209" s="115"/>
      <c r="I209" s="115">
        <f t="shared" si="141"/>
        <v>150</v>
      </c>
      <c r="J209" s="115">
        <f t="shared" si="141"/>
        <v>150</v>
      </c>
      <c r="K209" s="115"/>
      <c r="L209" s="115">
        <f t="shared" si="141"/>
        <v>150</v>
      </c>
    </row>
    <row r="210" spans="1:12" ht="31.5" x14ac:dyDescent="0.2">
      <c r="A210" s="146" t="s">
        <v>463</v>
      </c>
      <c r="B210" s="151" t="s">
        <v>6</v>
      </c>
      <c r="C210" s="147" t="s">
        <v>7</v>
      </c>
      <c r="D210" s="119">
        <v>150</v>
      </c>
      <c r="E210" s="119"/>
      <c r="F210" s="119">
        <f>D210+E210</f>
        <v>150</v>
      </c>
      <c r="G210" s="119">
        <v>150</v>
      </c>
      <c r="H210" s="119"/>
      <c r="I210" s="119">
        <f>G210+H210</f>
        <v>150</v>
      </c>
      <c r="J210" s="119">
        <v>150</v>
      </c>
      <c r="K210" s="126"/>
      <c r="L210" s="125">
        <f>J210+K210</f>
        <v>150</v>
      </c>
    </row>
    <row r="211" spans="1:12" x14ac:dyDescent="0.2">
      <c r="A211" s="145" t="s">
        <v>464</v>
      </c>
      <c r="B211" s="145"/>
      <c r="C211" s="136" t="s">
        <v>298</v>
      </c>
      <c r="D211" s="115">
        <f>D212</f>
        <v>166.6</v>
      </c>
      <c r="E211" s="115"/>
      <c r="F211" s="115">
        <f t="shared" ref="F211:L211" si="142">F212</f>
        <v>166.6</v>
      </c>
      <c r="G211" s="115">
        <f t="shared" si="142"/>
        <v>166.6</v>
      </c>
      <c r="H211" s="115"/>
      <c r="I211" s="115">
        <f t="shared" si="142"/>
        <v>166.6</v>
      </c>
      <c r="J211" s="115">
        <f t="shared" si="142"/>
        <v>166.6</v>
      </c>
      <c r="K211" s="115"/>
      <c r="L211" s="115">
        <f t="shared" si="142"/>
        <v>166.6</v>
      </c>
    </row>
    <row r="212" spans="1:12" ht="31.5" x14ac:dyDescent="0.2">
      <c r="A212" s="146" t="s">
        <v>464</v>
      </c>
      <c r="B212" s="150" t="s">
        <v>28</v>
      </c>
      <c r="C212" s="147" t="s">
        <v>29</v>
      </c>
      <c r="D212" s="119">
        <v>166.6</v>
      </c>
      <c r="E212" s="119"/>
      <c r="F212" s="119">
        <f>D212+E212</f>
        <v>166.6</v>
      </c>
      <c r="G212" s="119">
        <v>166.6</v>
      </c>
      <c r="H212" s="119"/>
      <c r="I212" s="119">
        <f>G212+H212</f>
        <v>166.6</v>
      </c>
      <c r="J212" s="119">
        <v>166.6</v>
      </c>
      <c r="K212" s="126"/>
      <c r="L212" s="125">
        <f>J212+K212</f>
        <v>166.6</v>
      </c>
    </row>
    <row r="213" spans="1:12" ht="31.5" x14ac:dyDescent="0.2">
      <c r="A213" s="145" t="s">
        <v>41</v>
      </c>
      <c r="B213" s="145"/>
      <c r="C213" s="136" t="s">
        <v>299</v>
      </c>
      <c r="D213" s="115">
        <f>D214</f>
        <v>44523.899999999994</v>
      </c>
      <c r="E213" s="115"/>
      <c r="F213" s="115">
        <f t="shared" ref="F213:L213" si="143">F214</f>
        <v>44523.899999999994</v>
      </c>
      <c r="G213" s="115">
        <f t="shared" si="143"/>
        <v>41857.1</v>
      </c>
      <c r="H213" s="115"/>
      <c r="I213" s="115">
        <f t="shared" si="143"/>
        <v>41857.1</v>
      </c>
      <c r="J213" s="115">
        <f t="shared" si="143"/>
        <v>41857.1</v>
      </c>
      <c r="K213" s="115"/>
      <c r="L213" s="115">
        <f t="shared" si="143"/>
        <v>41857.1</v>
      </c>
    </row>
    <row r="214" spans="1:12" x14ac:dyDescent="0.2">
      <c r="A214" s="145" t="s">
        <v>42</v>
      </c>
      <c r="B214" s="145"/>
      <c r="C214" s="136" t="s">
        <v>361</v>
      </c>
      <c r="D214" s="115">
        <f>D215+D219+D226</f>
        <v>44523.899999999994</v>
      </c>
      <c r="E214" s="115"/>
      <c r="F214" s="115">
        <f t="shared" ref="F214:L214" si="144">F215+F219+F226</f>
        <v>44523.899999999994</v>
      </c>
      <c r="G214" s="115">
        <f t="shared" si="144"/>
        <v>41857.1</v>
      </c>
      <c r="H214" s="115"/>
      <c r="I214" s="115">
        <f t="shared" si="144"/>
        <v>41857.1</v>
      </c>
      <c r="J214" s="115">
        <f t="shared" si="144"/>
        <v>41857.1</v>
      </c>
      <c r="K214" s="115"/>
      <c r="L214" s="115">
        <f t="shared" si="144"/>
        <v>41857.1</v>
      </c>
    </row>
    <row r="215" spans="1:12" ht="47.25" x14ac:dyDescent="0.2">
      <c r="A215" s="145" t="s">
        <v>44</v>
      </c>
      <c r="B215" s="145"/>
      <c r="C215" s="136" t="s">
        <v>628</v>
      </c>
      <c r="D215" s="115">
        <f>D216</f>
        <v>27670.1</v>
      </c>
      <c r="E215" s="115"/>
      <c r="F215" s="115">
        <f t="shared" ref="F215:L215" si="145">F216</f>
        <v>27670.1</v>
      </c>
      <c r="G215" s="115">
        <f t="shared" si="145"/>
        <v>27670.1</v>
      </c>
      <c r="H215" s="115"/>
      <c r="I215" s="115">
        <f t="shared" si="145"/>
        <v>27670.1</v>
      </c>
      <c r="J215" s="115">
        <f t="shared" si="145"/>
        <v>27670.1</v>
      </c>
      <c r="K215" s="115"/>
      <c r="L215" s="115">
        <f t="shared" si="145"/>
        <v>27670.1</v>
      </c>
    </row>
    <row r="216" spans="1:12" x14ac:dyDescent="0.2">
      <c r="A216" s="145" t="s">
        <v>354</v>
      </c>
      <c r="B216" s="145"/>
      <c r="C216" s="136" t="s">
        <v>22</v>
      </c>
      <c r="D216" s="115">
        <f>D217+D218</f>
        <v>27670.1</v>
      </c>
      <c r="E216" s="115"/>
      <c r="F216" s="115">
        <f t="shared" ref="F216:L216" si="146">F217+F218</f>
        <v>27670.1</v>
      </c>
      <c r="G216" s="115">
        <f t="shared" si="146"/>
        <v>27670.1</v>
      </c>
      <c r="H216" s="115"/>
      <c r="I216" s="115">
        <f t="shared" si="146"/>
        <v>27670.1</v>
      </c>
      <c r="J216" s="115">
        <f t="shared" si="146"/>
        <v>27670.1</v>
      </c>
      <c r="K216" s="115"/>
      <c r="L216" s="115">
        <f t="shared" si="146"/>
        <v>27670.1</v>
      </c>
    </row>
    <row r="217" spans="1:12" ht="63" x14ac:dyDescent="0.2">
      <c r="A217" s="146" t="s">
        <v>354</v>
      </c>
      <c r="B217" s="151" t="s">
        <v>3</v>
      </c>
      <c r="C217" s="147" t="s">
        <v>4</v>
      </c>
      <c r="D217" s="119">
        <v>27082.1</v>
      </c>
      <c r="E217" s="119"/>
      <c r="F217" s="119">
        <f t="shared" ref="F217:F218" si="147">D217+E217</f>
        <v>27082.1</v>
      </c>
      <c r="G217" s="119">
        <v>27082.1</v>
      </c>
      <c r="H217" s="119"/>
      <c r="I217" s="119">
        <f t="shared" ref="I217:I218" si="148">G217+H217</f>
        <v>27082.1</v>
      </c>
      <c r="J217" s="119">
        <v>27082.1</v>
      </c>
      <c r="K217" s="126"/>
      <c r="L217" s="125">
        <f t="shared" ref="L217:L218" si="149">J217+K217</f>
        <v>27082.1</v>
      </c>
    </row>
    <row r="218" spans="1:12" ht="31.5" x14ac:dyDescent="0.2">
      <c r="A218" s="146" t="s">
        <v>354</v>
      </c>
      <c r="B218" s="151" t="s">
        <v>6</v>
      </c>
      <c r="C218" s="147" t="s">
        <v>7</v>
      </c>
      <c r="D218" s="119">
        <v>588</v>
      </c>
      <c r="E218" s="119"/>
      <c r="F218" s="119">
        <f t="shared" si="147"/>
        <v>588</v>
      </c>
      <c r="G218" s="119">
        <v>588</v>
      </c>
      <c r="H218" s="119"/>
      <c r="I218" s="119">
        <f t="shared" si="148"/>
        <v>588</v>
      </c>
      <c r="J218" s="119">
        <v>588</v>
      </c>
      <c r="K218" s="126"/>
      <c r="L218" s="125">
        <f t="shared" si="149"/>
        <v>588</v>
      </c>
    </row>
    <row r="219" spans="1:12" ht="47.25" x14ac:dyDescent="0.2">
      <c r="A219" s="127" t="s">
        <v>359</v>
      </c>
      <c r="B219" s="127"/>
      <c r="C219" s="128" t="s">
        <v>641</v>
      </c>
      <c r="D219" s="115">
        <f>D220+D222+D224</f>
        <v>3550</v>
      </c>
      <c r="E219" s="115"/>
      <c r="F219" s="115">
        <f t="shared" ref="F219:L219" si="150">F220+F222+F224</f>
        <v>3550</v>
      </c>
      <c r="G219" s="115">
        <f t="shared" si="150"/>
        <v>3550</v>
      </c>
      <c r="H219" s="115"/>
      <c r="I219" s="115">
        <f t="shared" si="150"/>
        <v>3550</v>
      </c>
      <c r="J219" s="115">
        <f t="shared" si="150"/>
        <v>3550</v>
      </c>
      <c r="K219" s="115"/>
      <c r="L219" s="115">
        <f t="shared" si="150"/>
        <v>3550</v>
      </c>
    </row>
    <row r="220" spans="1:12" ht="31.5" x14ac:dyDescent="0.2">
      <c r="A220" s="145" t="s">
        <v>465</v>
      </c>
      <c r="B220" s="145"/>
      <c r="C220" s="136" t="s">
        <v>466</v>
      </c>
      <c r="D220" s="115">
        <f>D221</f>
        <v>1100</v>
      </c>
      <c r="E220" s="115"/>
      <c r="F220" s="115">
        <f t="shared" ref="F220:L220" si="151">F221</f>
        <v>1100</v>
      </c>
      <c r="G220" s="115">
        <f t="shared" si="151"/>
        <v>1100</v>
      </c>
      <c r="H220" s="115"/>
      <c r="I220" s="115">
        <f t="shared" si="151"/>
        <v>1100</v>
      </c>
      <c r="J220" s="115">
        <f t="shared" si="151"/>
        <v>1100</v>
      </c>
      <c r="K220" s="115"/>
      <c r="L220" s="115">
        <f t="shared" si="151"/>
        <v>1100</v>
      </c>
    </row>
    <row r="221" spans="1:12" x14ac:dyDescent="0.2">
      <c r="A221" s="146" t="s">
        <v>465</v>
      </c>
      <c r="B221" s="150" t="s">
        <v>13</v>
      </c>
      <c r="C221" s="147" t="s">
        <v>14</v>
      </c>
      <c r="D221" s="119">
        <f>700+400</f>
        <v>1100</v>
      </c>
      <c r="E221" s="119"/>
      <c r="F221" s="119">
        <f>D221+E221</f>
        <v>1100</v>
      </c>
      <c r="G221" s="119">
        <f>700+400</f>
        <v>1100</v>
      </c>
      <c r="H221" s="119"/>
      <c r="I221" s="119">
        <f>G221+H221</f>
        <v>1100</v>
      </c>
      <c r="J221" s="119">
        <f>700+400</f>
        <v>1100</v>
      </c>
      <c r="K221" s="126"/>
      <c r="L221" s="125">
        <f>J221+K221</f>
        <v>1100</v>
      </c>
    </row>
    <row r="222" spans="1:12" ht="31.5" x14ac:dyDescent="0.2">
      <c r="A222" s="145" t="s">
        <v>467</v>
      </c>
      <c r="B222" s="145"/>
      <c r="C222" s="136" t="s">
        <v>43</v>
      </c>
      <c r="D222" s="115">
        <f>D223</f>
        <v>1470</v>
      </c>
      <c r="E222" s="115"/>
      <c r="F222" s="115">
        <f t="shared" ref="F222:L222" si="152">F223</f>
        <v>1470</v>
      </c>
      <c r="G222" s="115">
        <f t="shared" si="152"/>
        <v>1470</v>
      </c>
      <c r="H222" s="115"/>
      <c r="I222" s="115">
        <f t="shared" si="152"/>
        <v>1470</v>
      </c>
      <c r="J222" s="115">
        <f t="shared" si="152"/>
        <v>1470</v>
      </c>
      <c r="K222" s="115"/>
      <c r="L222" s="115">
        <f t="shared" si="152"/>
        <v>1470</v>
      </c>
    </row>
    <row r="223" spans="1:12" x14ac:dyDescent="0.2">
      <c r="A223" s="146" t="s">
        <v>467</v>
      </c>
      <c r="B223" s="150" t="s">
        <v>13</v>
      </c>
      <c r="C223" s="147" t="s">
        <v>14</v>
      </c>
      <c r="D223" s="119">
        <v>1470</v>
      </c>
      <c r="E223" s="119"/>
      <c r="F223" s="119">
        <f>D223+E223</f>
        <v>1470</v>
      </c>
      <c r="G223" s="119">
        <v>1470</v>
      </c>
      <c r="H223" s="119"/>
      <c r="I223" s="119">
        <f>G223+H223</f>
        <v>1470</v>
      </c>
      <c r="J223" s="119">
        <v>1470</v>
      </c>
      <c r="K223" s="126"/>
      <c r="L223" s="125">
        <f>J223+K223</f>
        <v>1470</v>
      </c>
    </row>
    <row r="224" spans="1:12" ht="31.5" x14ac:dyDescent="0.2">
      <c r="A224" s="145" t="s">
        <v>468</v>
      </c>
      <c r="B224" s="145"/>
      <c r="C224" s="136" t="s">
        <v>46</v>
      </c>
      <c r="D224" s="115">
        <f>D225</f>
        <v>980</v>
      </c>
      <c r="E224" s="115"/>
      <c r="F224" s="115">
        <f t="shared" ref="F224:L224" si="153">F225</f>
        <v>980</v>
      </c>
      <c r="G224" s="115">
        <f t="shared" si="153"/>
        <v>980</v>
      </c>
      <c r="H224" s="115"/>
      <c r="I224" s="115">
        <f t="shared" si="153"/>
        <v>980</v>
      </c>
      <c r="J224" s="115">
        <f t="shared" si="153"/>
        <v>980</v>
      </c>
      <c r="K224" s="115"/>
      <c r="L224" s="115">
        <f t="shared" si="153"/>
        <v>980</v>
      </c>
    </row>
    <row r="225" spans="1:15" x14ac:dyDescent="0.2">
      <c r="A225" s="146" t="s">
        <v>468</v>
      </c>
      <c r="B225" s="150" t="s">
        <v>13</v>
      </c>
      <c r="C225" s="147" t="s">
        <v>14</v>
      </c>
      <c r="D225" s="119">
        <v>980</v>
      </c>
      <c r="E225" s="119"/>
      <c r="F225" s="119">
        <f>D225+E225</f>
        <v>980</v>
      </c>
      <c r="G225" s="119">
        <v>980</v>
      </c>
      <c r="H225" s="119"/>
      <c r="I225" s="119">
        <f>G225+H225</f>
        <v>980</v>
      </c>
      <c r="J225" s="119">
        <v>980</v>
      </c>
      <c r="K225" s="126"/>
      <c r="L225" s="125">
        <f>J225+K225</f>
        <v>980</v>
      </c>
    </row>
    <row r="226" spans="1:15" ht="31.5" x14ac:dyDescent="0.2">
      <c r="A226" s="127" t="s">
        <v>360</v>
      </c>
      <c r="B226" s="127"/>
      <c r="C226" s="128" t="s">
        <v>642</v>
      </c>
      <c r="D226" s="115">
        <f>D227+D229+D231</f>
        <v>13303.8</v>
      </c>
      <c r="E226" s="115"/>
      <c r="F226" s="115">
        <f t="shared" ref="F226:L226" si="154">F227+F229+F231</f>
        <v>13303.8</v>
      </c>
      <c r="G226" s="115">
        <f t="shared" si="154"/>
        <v>10637</v>
      </c>
      <c r="H226" s="115"/>
      <c r="I226" s="115">
        <f t="shared" si="154"/>
        <v>10637</v>
      </c>
      <c r="J226" s="115">
        <f t="shared" si="154"/>
        <v>10637</v>
      </c>
      <c r="K226" s="115"/>
      <c r="L226" s="115">
        <f t="shared" si="154"/>
        <v>10637</v>
      </c>
    </row>
    <row r="227" spans="1:15" x14ac:dyDescent="0.2">
      <c r="A227" s="145" t="s">
        <v>355</v>
      </c>
      <c r="B227" s="145"/>
      <c r="C227" s="136" t="s">
        <v>80</v>
      </c>
      <c r="D227" s="115">
        <f>D228</f>
        <v>362.6</v>
      </c>
      <c r="E227" s="115"/>
      <c r="F227" s="115">
        <f t="shared" ref="F227:L227" si="155">F228</f>
        <v>362.6</v>
      </c>
      <c r="G227" s="115">
        <f t="shared" si="155"/>
        <v>362.6</v>
      </c>
      <c r="H227" s="115"/>
      <c r="I227" s="115">
        <f t="shared" si="155"/>
        <v>362.6</v>
      </c>
      <c r="J227" s="115">
        <f t="shared" si="155"/>
        <v>362.6</v>
      </c>
      <c r="K227" s="115"/>
      <c r="L227" s="115">
        <f t="shared" si="155"/>
        <v>362.6</v>
      </c>
    </row>
    <row r="228" spans="1:15" ht="31.5" x14ac:dyDescent="0.2">
      <c r="A228" s="146" t="s">
        <v>355</v>
      </c>
      <c r="B228" s="151" t="s">
        <v>6</v>
      </c>
      <c r="C228" s="147" t="s">
        <v>7</v>
      </c>
      <c r="D228" s="119">
        <v>362.6</v>
      </c>
      <c r="E228" s="119"/>
      <c r="F228" s="119">
        <f>D228+E228</f>
        <v>362.6</v>
      </c>
      <c r="G228" s="119">
        <v>362.6</v>
      </c>
      <c r="H228" s="119"/>
      <c r="I228" s="119">
        <f>G228+H228</f>
        <v>362.6</v>
      </c>
      <c r="J228" s="119">
        <v>362.6</v>
      </c>
      <c r="K228" s="126"/>
      <c r="L228" s="125">
        <f>J228+K228</f>
        <v>362.6</v>
      </c>
    </row>
    <row r="229" spans="1:15" x14ac:dyDescent="0.2">
      <c r="A229" s="145" t="s">
        <v>356</v>
      </c>
      <c r="B229" s="145"/>
      <c r="C229" s="136" t="s">
        <v>82</v>
      </c>
      <c r="D229" s="115">
        <f>D230</f>
        <v>12666.8</v>
      </c>
      <c r="E229" s="115"/>
      <c r="F229" s="115">
        <f t="shared" ref="F229:L229" si="156">F230</f>
        <v>12666.8</v>
      </c>
      <c r="G229" s="115">
        <f t="shared" si="156"/>
        <v>10000</v>
      </c>
      <c r="H229" s="115"/>
      <c r="I229" s="115">
        <f t="shared" si="156"/>
        <v>10000</v>
      </c>
      <c r="J229" s="115">
        <f t="shared" si="156"/>
        <v>10000</v>
      </c>
      <c r="K229" s="115"/>
      <c r="L229" s="115">
        <f t="shared" si="156"/>
        <v>10000</v>
      </c>
    </row>
    <row r="230" spans="1:15" ht="31.5" x14ac:dyDescent="0.2">
      <c r="A230" s="146" t="s">
        <v>356</v>
      </c>
      <c r="B230" s="151" t="s">
        <v>6</v>
      </c>
      <c r="C230" s="147" t="s">
        <v>7</v>
      </c>
      <c r="D230" s="119">
        <v>12666.8</v>
      </c>
      <c r="E230" s="119"/>
      <c r="F230" s="119">
        <f>D230+E230</f>
        <v>12666.8</v>
      </c>
      <c r="G230" s="119">
        <v>10000</v>
      </c>
      <c r="H230" s="119"/>
      <c r="I230" s="119">
        <f>G230+H230</f>
        <v>10000</v>
      </c>
      <c r="J230" s="125">
        <v>10000</v>
      </c>
      <c r="K230" s="126"/>
      <c r="L230" s="125">
        <f>J230+K230</f>
        <v>10000</v>
      </c>
    </row>
    <row r="231" spans="1:15" x14ac:dyDescent="0.2">
      <c r="A231" s="145" t="s">
        <v>357</v>
      </c>
      <c r="B231" s="145"/>
      <c r="C231" s="136" t="s">
        <v>81</v>
      </c>
      <c r="D231" s="115">
        <f>D232</f>
        <v>274.39999999999998</v>
      </c>
      <c r="E231" s="115"/>
      <c r="F231" s="115">
        <f t="shared" ref="F231:L231" si="157">F232</f>
        <v>274.39999999999998</v>
      </c>
      <c r="G231" s="115">
        <f t="shared" si="157"/>
        <v>274.39999999999998</v>
      </c>
      <c r="H231" s="115"/>
      <c r="I231" s="115">
        <f t="shared" si="157"/>
        <v>274.39999999999998</v>
      </c>
      <c r="J231" s="115">
        <f t="shared" si="157"/>
        <v>274.39999999999998</v>
      </c>
      <c r="K231" s="115"/>
      <c r="L231" s="115">
        <f t="shared" si="157"/>
        <v>274.39999999999998</v>
      </c>
    </row>
    <row r="232" spans="1:15" ht="31.5" x14ac:dyDescent="0.2">
      <c r="A232" s="146" t="s">
        <v>357</v>
      </c>
      <c r="B232" s="151" t="s">
        <v>6</v>
      </c>
      <c r="C232" s="147" t="s">
        <v>7</v>
      </c>
      <c r="D232" s="119">
        <v>274.39999999999998</v>
      </c>
      <c r="E232" s="119"/>
      <c r="F232" s="119">
        <f>D232+E232</f>
        <v>274.39999999999998</v>
      </c>
      <c r="G232" s="119">
        <v>274.39999999999998</v>
      </c>
      <c r="H232" s="119"/>
      <c r="I232" s="119">
        <f>G232+H232</f>
        <v>274.39999999999998</v>
      </c>
      <c r="J232" s="119">
        <v>274.39999999999998</v>
      </c>
      <c r="K232" s="126"/>
      <c r="L232" s="125">
        <f>J232+K232</f>
        <v>274.39999999999998</v>
      </c>
    </row>
    <row r="233" spans="1:15" ht="31.5" x14ac:dyDescent="0.2">
      <c r="A233" s="145" t="s">
        <v>47</v>
      </c>
      <c r="B233" s="145"/>
      <c r="C233" s="136" t="s">
        <v>300</v>
      </c>
      <c r="D233" s="115">
        <f>D234+D251+D273</f>
        <v>1186072.832411</v>
      </c>
      <c r="E233" s="115"/>
      <c r="F233" s="115">
        <f>F234+F251+F273</f>
        <v>1186072.832411</v>
      </c>
      <c r="G233" s="115">
        <f>G234+G251+G273</f>
        <v>1050334.4040000001</v>
      </c>
      <c r="H233" s="115">
        <f>H234+H251+H273</f>
        <v>0</v>
      </c>
      <c r="I233" s="115">
        <f>I234+I251+I273</f>
        <v>1050334.4040000001</v>
      </c>
      <c r="J233" s="115">
        <f>J234+J251+J273</f>
        <v>841124.31986300007</v>
      </c>
      <c r="K233" s="115"/>
      <c r="L233" s="115">
        <f>L234+L251+L273</f>
        <v>841124.31986299995</v>
      </c>
      <c r="N233" s="155"/>
      <c r="O233" s="155"/>
    </row>
    <row r="234" spans="1:15" ht="18.75" customHeight="1" x14ac:dyDescent="0.2">
      <c r="A234" s="145" t="s">
        <v>48</v>
      </c>
      <c r="B234" s="145"/>
      <c r="C234" s="136" t="s">
        <v>366</v>
      </c>
      <c r="D234" s="115">
        <f>D235+D242</f>
        <v>225276.43007</v>
      </c>
      <c r="E234" s="115">
        <f t="shared" ref="E234:L234" si="158">E235+E242</f>
        <v>-5814.5619999999999</v>
      </c>
      <c r="F234" s="115">
        <f t="shared" si="158"/>
        <v>219461.86807</v>
      </c>
      <c r="G234" s="115">
        <f t="shared" si="158"/>
        <v>113248.6</v>
      </c>
      <c r="H234" s="115">
        <f t="shared" si="158"/>
        <v>38.5</v>
      </c>
      <c r="I234" s="115">
        <f t="shared" si="158"/>
        <v>113287.1</v>
      </c>
      <c r="J234" s="115">
        <f t="shared" si="158"/>
        <v>111916.51087</v>
      </c>
      <c r="K234" s="115">
        <f t="shared" si="158"/>
        <v>39.4</v>
      </c>
      <c r="L234" s="115">
        <f t="shared" si="158"/>
        <v>111955.91086999999</v>
      </c>
    </row>
    <row r="235" spans="1:15" x14ac:dyDescent="0.2">
      <c r="A235" s="145" t="s">
        <v>469</v>
      </c>
      <c r="B235" s="145"/>
      <c r="C235" s="136" t="s">
        <v>470</v>
      </c>
      <c r="D235" s="115">
        <f>D236+D238+D240</f>
        <v>81316.037400000001</v>
      </c>
      <c r="E235" s="115"/>
      <c r="F235" s="115">
        <f t="shared" ref="F235:L235" si="159">F236+F238+F240</f>
        <v>81316.037400000001</v>
      </c>
      <c r="G235" s="115">
        <f>G236+G238+G240</f>
        <v>81124.2</v>
      </c>
      <c r="H235" s="115"/>
      <c r="I235" s="115">
        <f t="shared" si="159"/>
        <v>81124.2</v>
      </c>
      <c r="J235" s="115">
        <f t="shared" si="159"/>
        <v>79436.2</v>
      </c>
      <c r="K235" s="115"/>
      <c r="L235" s="115">
        <f t="shared" si="159"/>
        <v>79436.2</v>
      </c>
      <c r="M235" s="155"/>
    </row>
    <row r="236" spans="1:15" ht="131.25" customHeight="1" x14ac:dyDescent="0.2">
      <c r="A236" s="145" t="s">
        <v>471</v>
      </c>
      <c r="B236" s="145"/>
      <c r="C236" s="136" t="s">
        <v>655</v>
      </c>
      <c r="D236" s="115">
        <f>D237</f>
        <v>38865.300000000003</v>
      </c>
      <c r="E236" s="115"/>
      <c r="F236" s="115">
        <f t="shared" ref="F236" si="160">F237</f>
        <v>38865.300000000003</v>
      </c>
      <c r="G236" s="115"/>
      <c r="H236" s="115"/>
      <c r="I236" s="115"/>
      <c r="J236" s="115"/>
      <c r="K236" s="115"/>
      <c r="L236" s="115"/>
    </row>
    <row r="237" spans="1:15" ht="31.5" x14ac:dyDescent="0.2">
      <c r="A237" s="146" t="s">
        <v>471</v>
      </c>
      <c r="B237" s="156" t="s">
        <v>38</v>
      </c>
      <c r="C237" s="130" t="s">
        <v>39</v>
      </c>
      <c r="D237" s="119">
        <v>38865.300000000003</v>
      </c>
      <c r="E237" s="119"/>
      <c r="F237" s="119">
        <f>D237+E237</f>
        <v>38865.300000000003</v>
      </c>
      <c r="G237" s="119"/>
      <c r="H237" s="119"/>
      <c r="I237" s="119"/>
      <c r="J237" s="125"/>
      <c r="K237" s="126"/>
      <c r="L237" s="125"/>
    </row>
    <row r="238" spans="1:15" ht="132.75" customHeight="1" x14ac:dyDescent="0.2">
      <c r="A238" s="145" t="s">
        <v>471</v>
      </c>
      <c r="B238" s="145"/>
      <c r="C238" s="136" t="s">
        <v>658</v>
      </c>
      <c r="D238" s="115">
        <f>D239</f>
        <v>6376.4373999999998</v>
      </c>
      <c r="E238" s="115"/>
      <c r="F238" s="115">
        <f t="shared" ref="F238:I238" si="161">F239</f>
        <v>6376.4373999999998</v>
      </c>
      <c r="G238" s="115">
        <f t="shared" si="161"/>
        <v>5508.8</v>
      </c>
      <c r="H238" s="115"/>
      <c r="I238" s="115">
        <f t="shared" si="161"/>
        <v>5508.8</v>
      </c>
      <c r="J238" s="115"/>
      <c r="K238" s="115"/>
      <c r="L238" s="115"/>
    </row>
    <row r="239" spans="1:15" ht="31.5" x14ac:dyDescent="0.2">
      <c r="A239" s="146" t="s">
        <v>471</v>
      </c>
      <c r="B239" s="156" t="s">
        <v>38</v>
      </c>
      <c r="C239" s="130" t="s">
        <v>39</v>
      </c>
      <c r="D239" s="119">
        <v>6376.4373999999998</v>
      </c>
      <c r="E239" s="119"/>
      <c r="F239" s="119">
        <f>D239+E239</f>
        <v>6376.4373999999998</v>
      </c>
      <c r="G239" s="119">
        <v>5508.8</v>
      </c>
      <c r="H239" s="119"/>
      <c r="I239" s="119">
        <f>G239+H239</f>
        <v>5508.8</v>
      </c>
      <c r="J239" s="125"/>
      <c r="K239" s="119"/>
      <c r="L239" s="125"/>
    </row>
    <row r="240" spans="1:15" ht="47.25" x14ac:dyDescent="0.2">
      <c r="A240" s="145" t="s">
        <v>637</v>
      </c>
      <c r="B240" s="157"/>
      <c r="C240" s="128" t="s">
        <v>659</v>
      </c>
      <c r="D240" s="115">
        <f>D241</f>
        <v>36074.300000000003</v>
      </c>
      <c r="E240" s="115"/>
      <c r="F240" s="115">
        <f t="shared" ref="F240:L240" si="162">F241</f>
        <v>36074.300000000003</v>
      </c>
      <c r="G240" s="115">
        <f t="shared" si="162"/>
        <v>75615.399999999994</v>
      </c>
      <c r="H240" s="115"/>
      <c r="I240" s="115">
        <f t="shared" si="162"/>
        <v>75615.399999999994</v>
      </c>
      <c r="J240" s="115">
        <f t="shared" si="162"/>
        <v>79436.2</v>
      </c>
      <c r="K240" s="115"/>
      <c r="L240" s="115">
        <f t="shared" si="162"/>
        <v>79436.2</v>
      </c>
    </row>
    <row r="241" spans="1:12" ht="31.5" x14ac:dyDescent="0.2">
      <c r="A241" s="146" t="s">
        <v>637</v>
      </c>
      <c r="B241" s="156" t="s">
        <v>38</v>
      </c>
      <c r="C241" s="130" t="s">
        <v>39</v>
      </c>
      <c r="D241" s="119">
        <v>36074.300000000003</v>
      </c>
      <c r="E241" s="119"/>
      <c r="F241" s="119">
        <f>D241+E241</f>
        <v>36074.300000000003</v>
      </c>
      <c r="G241" s="119">
        <v>75615.399999999994</v>
      </c>
      <c r="H241" s="119"/>
      <c r="I241" s="119">
        <f>G241+H241</f>
        <v>75615.399999999994</v>
      </c>
      <c r="J241" s="125">
        <v>79436.2</v>
      </c>
      <c r="K241" s="119"/>
      <c r="L241" s="125">
        <f>J241+K241</f>
        <v>79436.2</v>
      </c>
    </row>
    <row r="242" spans="1:12" ht="31.5" x14ac:dyDescent="0.2">
      <c r="A242" s="145" t="s">
        <v>472</v>
      </c>
      <c r="B242" s="145"/>
      <c r="C242" s="136" t="s">
        <v>473</v>
      </c>
      <c r="D242" s="115">
        <f>D243+D245+D247+D249</f>
        <v>143960.39267</v>
      </c>
      <c r="E242" s="115">
        <f t="shared" ref="E242:L242" si="163">E243+E245+E247+E249</f>
        <v>-5814.5619999999999</v>
      </c>
      <c r="F242" s="115">
        <f t="shared" si="163"/>
        <v>138145.83067</v>
      </c>
      <c r="G242" s="115">
        <f t="shared" si="163"/>
        <v>32124.400000000001</v>
      </c>
      <c r="H242" s="115">
        <f t="shared" si="163"/>
        <v>38.5</v>
      </c>
      <c r="I242" s="115">
        <f t="shared" si="163"/>
        <v>32162.9</v>
      </c>
      <c r="J242" s="115">
        <f t="shared" si="163"/>
        <v>32480.310870000001</v>
      </c>
      <c r="K242" s="115">
        <f t="shared" si="163"/>
        <v>39.4</v>
      </c>
      <c r="L242" s="115">
        <f t="shared" si="163"/>
        <v>32519.710870000003</v>
      </c>
    </row>
    <row r="243" spans="1:12" ht="63" customHeight="1" x14ac:dyDescent="0.2">
      <c r="A243" s="145" t="s">
        <v>474</v>
      </c>
      <c r="B243" s="145"/>
      <c r="C243" s="136" t="s">
        <v>723</v>
      </c>
      <c r="D243" s="115">
        <f>D244</f>
        <v>995</v>
      </c>
      <c r="E243" s="115"/>
      <c r="F243" s="115">
        <f t="shared" ref="F243" si="164">F244</f>
        <v>995</v>
      </c>
      <c r="G243" s="115"/>
      <c r="H243" s="115"/>
      <c r="I243" s="115"/>
      <c r="J243" s="115"/>
      <c r="K243" s="115"/>
      <c r="L243" s="115"/>
    </row>
    <row r="244" spans="1:12" ht="31.5" customHeight="1" x14ac:dyDescent="0.2">
      <c r="A244" s="146" t="s">
        <v>474</v>
      </c>
      <c r="B244" s="150" t="s">
        <v>28</v>
      </c>
      <c r="C244" s="147" t="s">
        <v>29</v>
      </c>
      <c r="D244" s="119">
        <v>995</v>
      </c>
      <c r="E244" s="119"/>
      <c r="F244" s="119">
        <f>D244+E244</f>
        <v>995</v>
      </c>
      <c r="G244" s="119"/>
      <c r="H244" s="119"/>
      <c r="I244" s="119"/>
      <c r="J244" s="125"/>
      <c r="K244" s="126"/>
      <c r="L244" s="125"/>
    </row>
    <row r="245" spans="1:12" ht="70.5" customHeight="1" x14ac:dyDescent="0.2">
      <c r="A245" s="145" t="s">
        <v>474</v>
      </c>
      <c r="B245" s="145"/>
      <c r="C245" s="136" t="s">
        <v>778</v>
      </c>
      <c r="D245" s="115">
        <f>D246</f>
        <v>109502.5</v>
      </c>
      <c r="E245" s="115">
        <f t="shared" ref="E245:F245" si="165">E246</f>
        <v>-5854.0619999999999</v>
      </c>
      <c r="F245" s="115">
        <f t="shared" si="165"/>
        <v>103648.43799999999</v>
      </c>
      <c r="G245" s="115"/>
      <c r="H245" s="115"/>
      <c r="I245" s="115"/>
      <c r="J245" s="115"/>
      <c r="K245" s="115"/>
      <c r="L245" s="115"/>
    </row>
    <row r="246" spans="1:12" ht="31.5" x14ac:dyDescent="0.2">
      <c r="A246" s="146" t="s">
        <v>474</v>
      </c>
      <c r="B246" s="150" t="s">
        <v>28</v>
      </c>
      <c r="C246" s="147" t="s">
        <v>29</v>
      </c>
      <c r="D246" s="119">
        <v>109502.5</v>
      </c>
      <c r="E246" s="119">
        <v>-5854.0619999999999</v>
      </c>
      <c r="F246" s="119">
        <f>D246+E246</f>
        <v>103648.43799999999</v>
      </c>
      <c r="G246" s="119"/>
      <c r="H246" s="119"/>
      <c r="I246" s="119"/>
      <c r="J246" s="125"/>
      <c r="K246" s="126"/>
      <c r="L246" s="125"/>
    </row>
    <row r="247" spans="1:12" ht="31.5" x14ac:dyDescent="0.2">
      <c r="A247" s="145" t="s">
        <v>475</v>
      </c>
      <c r="B247" s="145"/>
      <c r="C247" s="136" t="s">
        <v>720</v>
      </c>
      <c r="D247" s="115">
        <f>D248</f>
        <v>3346.2926699999998</v>
      </c>
      <c r="E247" s="115">
        <f t="shared" ref="E247:L247" si="166">E248</f>
        <v>39.5</v>
      </c>
      <c r="F247" s="115">
        <f t="shared" si="166"/>
        <v>3385.7926699999998</v>
      </c>
      <c r="G247" s="115">
        <f t="shared" si="166"/>
        <v>3212.4</v>
      </c>
      <c r="H247" s="115">
        <f t="shared" si="166"/>
        <v>38.5</v>
      </c>
      <c r="I247" s="115">
        <f t="shared" si="166"/>
        <v>3250.9</v>
      </c>
      <c r="J247" s="115">
        <f t="shared" si="166"/>
        <v>3248.0310800000002</v>
      </c>
      <c r="K247" s="115">
        <f t="shared" si="166"/>
        <v>39.4</v>
      </c>
      <c r="L247" s="115">
        <f t="shared" si="166"/>
        <v>3287.4310800000003</v>
      </c>
    </row>
    <row r="248" spans="1:12" ht="31.5" x14ac:dyDescent="0.2">
      <c r="A248" s="146" t="s">
        <v>475</v>
      </c>
      <c r="B248" s="150" t="s">
        <v>28</v>
      </c>
      <c r="C248" s="147" t="s">
        <v>29</v>
      </c>
      <c r="D248" s="119">
        <v>3346.2926699999998</v>
      </c>
      <c r="E248" s="119">
        <v>39.5</v>
      </c>
      <c r="F248" s="119">
        <f>D248+E248</f>
        <v>3385.7926699999998</v>
      </c>
      <c r="G248" s="125">
        <v>3212.4</v>
      </c>
      <c r="H248" s="125">
        <v>38.5</v>
      </c>
      <c r="I248" s="119">
        <f>G248+H248</f>
        <v>3250.9</v>
      </c>
      <c r="J248" s="125">
        <v>3248.0310800000002</v>
      </c>
      <c r="K248" s="125">
        <v>39.4</v>
      </c>
      <c r="L248" s="125">
        <f>J248+K248</f>
        <v>3287.4310800000003</v>
      </c>
    </row>
    <row r="249" spans="1:12" ht="31.5" x14ac:dyDescent="0.2">
      <c r="A249" s="145" t="s">
        <v>475</v>
      </c>
      <c r="B249" s="154"/>
      <c r="C249" s="136" t="s">
        <v>764</v>
      </c>
      <c r="D249" s="115">
        <f>D250</f>
        <v>30116.6</v>
      </c>
      <c r="E249" s="115"/>
      <c r="F249" s="115">
        <f t="shared" ref="F249:L249" si="167">F250</f>
        <v>30116.6</v>
      </c>
      <c r="G249" s="115">
        <f t="shared" si="167"/>
        <v>28912</v>
      </c>
      <c r="H249" s="115"/>
      <c r="I249" s="115">
        <f t="shared" si="167"/>
        <v>28912</v>
      </c>
      <c r="J249" s="115">
        <f t="shared" si="167"/>
        <v>29232.279790000001</v>
      </c>
      <c r="K249" s="115"/>
      <c r="L249" s="115">
        <f t="shared" si="167"/>
        <v>29232.279790000001</v>
      </c>
    </row>
    <row r="250" spans="1:12" ht="31.5" x14ac:dyDescent="0.2">
      <c r="A250" s="146" t="s">
        <v>475</v>
      </c>
      <c r="B250" s="150" t="s">
        <v>28</v>
      </c>
      <c r="C250" s="147" t="s">
        <v>29</v>
      </c>
      <c r="D250" s="119">
        <v>30116.6</v>
      </c>
      <c r="E250" s="119"/>
      <c r="F250" s="119">
        <f>D250+E250</f>
        <v>30116.6</v>
      </c>
      <c r="G250" s="119">
        <v>28912</v>
      </c>
      <c r="H250" s="119"/>
      <c r="I250" s="119">
        <f>G250+H250</f>
        <v>28912</v>
      </c>
      <c r="J250" s="125">
        <v>29232.279790000001</v>
      </c>
      <c r="K250" s="126"/>
      <c r="L250" s="125">
        <f>J250+K250</f>
        <v>29232.279790000001</v>
      </c>
    </row>
    <row r="251" spans="1:12" x14ac:dyDescent="0.2">
      <c r="A251" s="145" t="s">
        <v>57</v>
      </c>
      <c r="B251" s="145"/>
      <c r="C251" s="136" t="s">
        <v>373</v>
      </c>
      <c r="D251" s="115">
        <f>D252+D261+D268</f>
        <v>247913.78903000004</v>
      </c>
      <c r="E251" s="115">
        <f t="shared" ref="E251:L251" si="168">E252+E261+E268</f>
        <v>5854.0619999999999</v>
      </c>
      <c r="F251" s="115">
        <f t="shared" si="168"/>
        <v>253767.85103000002</v>
      </c>
      <c r="G251" s="115">
        <f t="shared" si="168"/>
        <v>295828.75400000002</v>
      </c>
      <c r="H251" s="115"/>
      <c r="I251" s="115">
        <f t="shared" si="168"/>
        <v>295828.75399999996</v>
      </c>
      <c r="J251" s="115">
        <f t="shared" si="168"/>
        <v>92252.275660000014</v>
      </c>
      <c r="K251" s="115"/>
      <c r="L251" s="115">
        <f t="shared" si="168"/>
        <v>92252.275660000014</v>
      </c>
    </row>
    <row r="252" spans="1:12" x14ac:dyDescent="0.2">
      <c r="A252" s="145" t="s">
        <v>477</v>
      </c>
      <c r="B252" s="145"/>
      <c r="C252" s="136" t="s">
        <v>478</v>
      </c>
      <c r="D252" s="115">
        <f>D253+D255+D257</f>
        <v>15208.1</v>
      </c>
      <c r="E252" s="115">
        <f>E253+E255+E257+E259</f>
        <v>5854.0619999999999</v>
      </c>
      <c r="F252" s="115">
        <f>F253+F255+F257+F259</f>
        <v>21062.162</v>
      </c>
      <c r="G252" s="115">
        <f t="shared" ref="G252:J252" si="169">G253+G255+G257</f>
        <v>12779.88</v>
      </c>
      <c r="H252" s="115"/>
      <c r="I252" s="115">
        <f>I253+I255+I257+I259</f>
        <v>12779.88</v>
      </c>
      <c r="J252" s="115">
        <f t="shared" si="169"/>
        <v>12765.631210000001</v>
      </c>
      <c r="K252" s="115"/>
      <c r="L252" s="115">
        <f>L253+L255+L257+L259</f>
        <v>12765.631210000001</v>
      </c>
    </row>
    <row r="253" spans="1:12" ht="63" x14ac:dyDescent="0.2">
      <c r="A253" s="145" t="s">
        <v>479</v>
      </c>
      <c r="B253" s="145"/>
      <c r="C253" s="136" t="s">
        <v>721</v>
      </c>
      <c r="D253" s="115">
        <f>D254</f>
        <v>1122.8</v>
      </c>
      <c r="E253" s="115"/>
      <c r="F253" s="115">
        <f t="shared" ref="F253:L253" si="170">F254</f>
        <v>1122.8</v>
      </c>
      <c r="G253" s="115">
        <f t="shared" si="170"/>
        <v>1278</v>
      </c>
      <c r="H253" s="115"/>
      <c r="I253" s="115">
        <f t="shared" si="170"/>
        <v>1278</v>
      </c>
      <c r="J253" s="115">
        <f t="shared" si="170"/>
        <v>1276.56312</v>
      </c>
      <c r="K253" s="115"/>
      <c r="L253" s="115">
        <f t="shared" si="170"/>
        <v>1276.56312</v>
      </c>
    </row>
    <row r="254" spans="1:12" ht="31.5" x14ac:dyDescent="0.2">
      <c r="A254" s="146" t="s">
        <v>479</v>
      </c>
      <c r="B254" s="150" t="s">
        <v>28</v>
      </c>
      <c r="C254" s="147" t="s">
        <v>29</v>
      </c>
      <c r="D254" s="119">
        <v>1122.8</v>
      </c>
      <c r="E254" s="119"/>
      <c r="F254" s="119">
        <f>D254+E254</f>
        <v>1122.8</v>
      </c>
      <c r="G254" s="119">
        <v>1278</v>
      </c>
      <c r="H254" s="119"/>
      <c r="I254" s="119">
        <f>G254+H254</f>
        <v>1278</v>
      </c>
      <c r="J254" s="125">
        <v>1276.56312</v>
      </c>
      <c r="K254" s="126"/>
      <c r="L254" s="125">
        <f>J254+K254</f>
        <v>1276.56312</v>
      </c>
    </row>
    <row r="255" spans="1:12" ht="63" x14ac:dyDescent="0.2">
      <c r="A255" s="145" t="s">
        <v>479</v>
      </c>
      <c r="B255" s="145"/>
      <c r="C255" s="136" t="s">
        <v>722</v>
      </c>
      <c r="D255" s="115">
        <f>D256</f>
        <v>10105.200000000001</v>
      </c>
      <c r="E255" s="115"/>
      <c r="F255" s="115">
        <f t="shared" ref="F255:L259" si="171">F256</f>
        <v>10105.200000000001</v>
      </c>
      <c r="G255" s="115">
        <f t="shared" si="171"/>
        <v>11501.88</v>
      </c>
      <c r="H255" s="115"/>
      <c r="I255" s="115">
        <f t="shared" si="171"/>
        <v>11501.88</v>
      </c>
      <c r="J255" s="115">
        <f t="shared" si="171"/>
        <v>11489.068090000001</v>
      </c>
      <c r="K255" s="115"/>
      <c r="L255" s="115">
        <f t="shared" si="171"/>
        <v>11489.068090000001</v>
      </c>
    </row>
    <row r="256" spans="1:12" ht="31.5" x14ac:dyDescent="0.2">
      <c r="A256" s="146" t="s">
        <v>479</v>
      </c>
      <c r="B256" s="150" t="s">
        <v>28</v>
      </c>
      <c r="C256" s="147" t="s">
        <v>29</v>
      </c>
      <c r="D256" s="119">
        <v>10105.200000000001</v>
      </c>
      <c r="E256" s="119"/>
      <c r="F256" s="119">
        <f>D256+E256</f>
        <v>10105.200000000001</v>
      </c>
      <c r="G256" s="119">
        <v>11501.88</v>
      </c>
      <c r="H256" s="119"/>
      <c r="I256" s="119">
        <f>G256+H256</f>
        <v>11501.88</v>
      </c>
      <c r="J256" s="125">
        <v>11489.068090000001</v>
      </c>
      <c r="K256" s="126"/>
      <c r="L256" s="125">
        <f>J256+K256</f>
        <v>11489.068090000001</v>
      </c>
    </row>
    <row r="257" spans="1:12" ht="66.75" customHeight="1" x14ac:dyDescent="0.2">
      <c r="A257" s="145" t="s">
        <v>480</v>
      </c>
      <c r="B257" s="154"/>
      <c r="C257" s="158" t="s">
        <v>780</v>
      </c>
      <c r="D257" s="115">
        <f>D258</f>
        <v>3980.1</v>
      </c>
      <c r="E257" s="125"/>
      <c r="F257" s="115">
        <f t="shared" si="171"/>
        <v>3980.1</v>
      </c>
      <c r="G257" s="115"/>
      <c r="H257" s="115"/>
      <c r="I257" s="115"/>
      <c r="J257" s="115"/>
      <c r="K257" s="115"/>
      <c r="L257" s="115"/>
    </row>
    <row r="258" spans="1:12" ht="31.5" x14ac:dyDescent="0.2">
      <c r="A258" s="146" t="s">
        <v>480</v>
      </c>
      <c r="B258" s="150" t="s">
        <v>28</v>
      </c>
      <c r="C258" s="147" t="s">
        <v>29</v>
      </c>
      <c r="D258" s="119">
        <v>3980.1</v>
      </c>
      <c r="E258" s="126"/>
      <c r="F258" s="119">
        <f>D258+E258</f>
        <v>3980.1</v>
      </c>
      <c r="G258" s="119"/>
      <c r="H258" s="119"/>
      <c r="I258" s="119"/>
      <c r="J258" s="125"/>
      <c r="K258" s="126"/>
      <c r="L258" s="125"/>
    </row>
    <row r="259" spans="1:12" ht="60.75" customHeight="1" x14ac:dyDescent="0.2">
      <c r="A259" s="145" t="s">
        <v>480</v>
      </c>
      <c r="B259" s="154"/>
      <c r="C259" s="158" t="s">
        <v>779</v>
      </c>
      <c r="D259" s="119"/>
      <c r="E259" s="115">
        <f>E260</f>
        <v>5854.0619999999999</v>
      </c>
      <c r="F259" s="115">
        <f t="shared" si="171"/>
        <v>5854.0619999999999</v>
      </c>
      <c r="G259" s="119"/>
      <c r="H259" s="119"/>
      <c r="I259" s="119"/>
      <c r="J259" s="125"/>
      <c r="K259" s="126"/>
      <c r="L259" s="125"/>
    </row>
    <row r="260" spans="1:12" ht="31.5" x14ac:dyDescent="0.2">
      <c r="A260" s="146" t="s">
        <v>480</v>
      </c>
      <c r="B260" s="150" t="s">
        <v>28</v>
      </c>
      <c r="C260" s="147" t="s">
        <v>29</v>
      </c>
      <c r="D260" s="119"/>
      <c r="E260" s="119">
        <v>5854.0619999999999</v>
      </c>
      <c r="F260" s="119">
        <f>D260+E260</f>
        <v>5854.0619999999999</v>
      </c>
      <c r="G260" s="119"/>
      <c r="H260" s="119"/>
      <c r="I260" s="119"/>
      <c r="J260" s="125"/>
      <c r="K260" s="126"/>
      <c r="L260" s="125"/>
    </row>
    <row r="261" spans="1:12" x14ac:dyDescent="0.2">
      <c r="A261" s="145" t="s">
        <v>481</v>
      </c>
      <c r="B261" s="145"/>
      <c r="C261" s="136" t="s">
        <v>482</v>
      </c>
      <c r="D261" s="115">
        <f>D262+D265</f>
        <v>160961.88903000002</v>
      </c>
      <c r="E261" s="115"/>
      <c r="F261" s="115">
        <f>F262+F265</f>
        <v>160961.88903000002</v>
      </c>
      <c r="G261" s="115">
        <f t="shared" ref="G261:L261" si="172">G262+G265</f>
        <v>212891.774</v>
      </c>
      <c r="H261" s="115"/>
      <c r="I261" s="115">
        <f t="shared" si="172"/>
        <v>212891.77399999998</v>
      </c>
      <c r="J261" s="115">
        <f t="shared" si="172"/>
        <v>79486.644450000007</v>
      </c>
      <c r="K261" s="115"/>
      <c r="L261" s="115">
        <f t="shared" si="172"/>
        <v>79486.644450000007</v>
      </c>
    </row>
    <row r="262" spans="1:12" ht="66.75" customHeight="1" x14ac:dyDescent="0.2">
      <c r="A262" s="145" t="s">
        <v>483</v>
      </c>
      <c r="B262" s="145"/>
      <c r="C262" s="136" t="s">
        <v>724</v>
      </c>
      <c r="D262" s="115">
        <f>D263+D264</f>
        <v>19359.28903</v>
      </c>
      <c r="E262" s="115"/>
      <c r="F262" s="115">
        <f>F263+F264</f>
        <v>19359.28903</v>
      </c>
      <c r="G262" s="115">
        <f t="shared" ref="G262:J262" si="173">G263+G264</f>
        <v>21289.173999999999</v>
      </c>
      <c r="H262" s="115"/>
      <c r="I262" s="115">
        <f>I263+I264</f>
        <v>21360.973999999998</v>
      </c>
      <c r="J262" s="115">
        <f t="shared" si="173"/>
        <v>12955.844450000001</v>
      </c>
      <c r="K262" s="115"/>
      <c r="L262" s="115">
        <f>L263+L264</f>
        <v>12955.844450000001</v>
      </c>
    </row>
    <row r="263" spans="1:12" ht="31.5" customHeight="1" x14ac:dyDescent="0.2">
      <c r="A263" s="146" t="s">
        <v>483</v>
      </c>
      <c r="B263" s="156" t="s">
        <v>38</v>
      </c>
      <c r="C263" s="130" t="s">
        <v>39</v>
      </c>
      <c r="D263" s="119">
        <v>8333.3333330000005</v>
      </c>
      <c r="F263" s="119">
        <f>D263+E263</f>
        <v>8333.3333330000005</v>
      </c>
      <c r="G263" s="119">
        <v>8333.33</v>
      </c>
      <c r="I263" s="119">
        <f t="shared" ref="I263:I264" si="174">G263+H263</f>
        <v>8333.33</v>
      </c>
      <c r="J263" s="119"/>
      <c r="K263" s="126"/>
      <c r="L263" s="125"/>
    </row>
    <row r="264" spans="1:12" ht="31.5" x14ac:dyDescent="0.2">
      <c r="A264" s="146" t="s">
        <v>483</v>
      </c>
      <c r="B264" s="150" t="s">
        <v>28</v>
      </c>
      <c r="C264" s="147" t="s">
        <v>29</v>
      </c>
      <c r="D264" s="119">
        <v>11025.955696999999</v>
      </c>
      <c r="E264" s="119"/>
      <c r="F264" s="119">
        <f t="shared" ref="F264" si="175">D264+E264</f>
        <v>11025.955696999999</v>
      </c>
      <c r="G264" s="119">
        <v>12955.843999999999</v>
      </c>
      <c r="H264" s="119">
        <v>71.8</v>
      </c>
      <c r="I264" s="119">
        <f t="shared" si="174"/>
        <v>13027.643999999998</v>
      </c>
      <c r="J264" s="125">
        <v>12955.844450000001</v>
      </c>
      <c r="K264" s="126"/>
      <c r="L264" s="125">
        <f t="shared" ref="L264" si="176">J264+K264</f>
        <v>12955.844450000001</v>
      </c>
    </row>
    <row r="265" spans="1:12" ht="63" x14ac:dyDescent="0.2">
      <c r="A265" s="145" t="s">
        <v>483</v>
      </c>
      <c r="B265" s="145"/>
      <c r="C265" s="136" t="s">
        <v>726</v>
      </c>
      <c r="D265" s="115">
        <f>D267</f>
        <v>141602.6</v>
      </c>
      <c r="E265" s="115"/>
      <c r="F265" s="115">
        <f>F266+F267</f>
        <v>141602.6</v>
      </c>
      <c r="G265" s="115">
        <f t="shared" ref="G265:J265" si="177">G267</f>
        <v>191602.6</v>
      </c>
      <c r="H265" s="115"/>
      <c r="I265" s="115">
        <f>I266+I267</f>
        <v>191530.8</v>
      </c>
      <c r="J265" s="115">
        <f t="shared" si="177"/>
        <v>66530.8</v>
      </c>
      <c r="K265" s="115"/>
      <c r="L265" s="115">
        <f>L266+L267</f>
        <v>66530.8</v>
      </c>
    </row>
    <row r="266" spans="1:12" ht="31.5" x14ac:dyDescent="0.2">
      <c r="A266" s="146" t="s">
        <v>483</v>
      </c>
      <c r="B266" s="156" t="s">
        <v>38</v>
      </c>
      <c r="C266" s="130" t="s">
        <v>39</v>
      </c>
      <c r="D266" s="115"/>
      <c r="E266" s="119">
        <v>75000</v>
      </c>
      <c r="F266" s="119">
        <f>D266+E266</f>
        <v>75000</v>
      </c>
      <c r="G266" s="115"/>
      <c r="H266" s="119">
        <v>75000</v>
      </c>
      <c r="I266" s="119">
        <f>G266+H266</f>
        <v>75000</v>
      </c>
      <c r="J266" s="115"/>
      <c r="K266" s="115"/>
      <c r="L266" s="115"/>
    </row>
    <row r="267" spans="1:12" ht="31.5" x14ac:dyDescent="0.2">
      <c r="A267" s="146" t="s">
        <v>483</v>
      </c>
      <c r="B267" s="150" t="s">
        <v>28</v>
      </c>
      <c r="C267" s="147" t="s">
        <v>29</v>
      </c>
      <c r="D267" s="119">
        <v>141602.6</v>
      </c>
      <c r="E267" s="119">
        <v>-75000</v>
      </c>
      <c r="F267" s="119">
        <f>D267+E267</f>
        <v>66602.600000000006</v>
      </c>
      <c r="G267" s="119">
        <v>191602.6</v>
      </c>
      <c r="H267" s="119">
        <f>-75000-71.8</f>
        <v>-75071.8</v>
      </c>
      <c r="I267" s="119">
        <f>G267+H267</f>
        <v>116530.8</v>
      </c>
      <c r="J267" s="125">
        <v>66530.8</v>
      </c>
      <c r="K267" s="126"/>
      <c r="L267" s="125">
        <f>J267+K267</f>
        <v>66530.8</v>
      </c>
    </row>
    <row r="268" spans="1:12" x14ac:dyDescent="0.2">
      <c r="A268" s="145" t="s">
        <v>484</v>
      </c>
      <c r="B268" s="145"/>
      <c r="C268" s="136" t="s">
        <v>377</v>
      </c>
      <c r="D268" s="115">
        <f>D269+D271</f>
        <v>71743.8</v>
      </c>
      <c r="E268" s="115"/>
      <c r="F268" s="115">
        <f t="shared" ref="F268:I268" si="178">F269+F271</f>
        <v>71743.8</v>
      </c>
      <c r="G268" s="115">
        <f t="shared" si="178"/>
        <v>70157.100000000006</v>
      </c>
      <c r="H268" s="115"/>
      <c r="I268" s="115">
        <f t="shared" si="178"/>
        <v>70157.100000000006</v>
      </c>
      <c r="J268" s="115"/>
      <c r="K268" s="115"/>
      <c r="L268" s="115"/>
    </row>
    <row r="269" spans="1:12" ht="78.75" x14ac:dyDescent="0.2">
      <c r="A269" s="145" t="s">
        <v>485</v>
      </c>
      <c r="B269" s="145"/>
      <c r="C269" s="136" t="s">
        <v>653</v>
      </c>
      <c r="D269" s="115">
        <f>D270</f>
        <v>21743.8</v>
      </c>
      <c r="E269" s="115"/>
      <c r="F269" s="115">
        <f t="shared" ref="F269:I269" si="179">F270</f>
        <v>21743.8</v>
      </c>
      <c r="G269" s="115">
        <f t="shared" si="179"/>
        <v>20157.099999999999</v>
      </c>
      <c r="H269" s="115"/>
      <c r="I269" s="115">
        <f t="shared" si="179"/>
        <v>20157.099999999999</v>
      </c>
      <c r="J269" s="115"/>
      <c r="K269" s="115"/>
      <c r="L269" s="115"/>
    </row>
    <row r="270" spans="1:12" ht="31.5" x14ac:dyDescent="0.2">
      <c r="A270" s="146" t="s">
        <v>485</v>
      </c>
      <c r="B270" s="150" t="s">
        <v>28</v>
      </c>
      <c r="C270" s="147" t="s">
        <v>29</v>
      </c>
      <c r="D270" s="119">
        <v>21743.8</v>
      </c>
      <c r="E270" s="119"/>
      <c r="F270" s="119">
        <f>D270+E270</f>
        <v>21743.8</v>
      </c>
      <c r="G270" s="119">
        <v>20157.099999999999</v>
      </c>
      <c r="H270" s="119"/>
      <c r="I270" s="119">
        <f>G270+H270</f>
        <v>20157.099999999999</v>
      </c>
      <c r="J270" s="125"/>
      <c r="K270" s="126"/>
      <c r="L270" s="125"/>
    </row>
    <row r="271" spans="1:12" ht="78.75" x14ac:dyDescent="0.2">
      <c r="A271" s="145" t="s">
        <v>485</v>
      </c>
      <c r="B271" s="145"/>
      <c r="C271" s="136" t="s">
        <v>654</v>
      </c>
      <c r="D271" s="115">
        <f>D272</f>
        <v>50000</v>
      </c>
      <c r="E271" s="115"/>
      <c r="F271" s="115">
        <f t="shared" ref="F271:I271" si="180">F272</f>
        <v>50000</v>
      </c>
      <c r="G271" s="115">
        <f t="shared" si="180"/>
        <v>50000</v>
      </c>
      <c r="H271" s="115"/>
      <c r="I271" s="115">
        <f t="shared" si="180"/>
        <v>50000</v>
      </c>
      <c r="J271" s="115"/>
      <c r="K271" s="115"/>
      <c r="L271" s="115"/>
    </row>
    <row r="272" spans="1:12" ht="31.5" x14ac:dyDescent="0.2">
      <c r="A272" s="146" t="s">
        <v>485</v>
      </c>
      <c r="B272" s="150" t="s">
        <v>28</v>
      </c>
      <c r="C272" s="147" t="s">
        <v>29</v>
      </c>
      <c r="D272" s="119">
        <v>50000</v>
      </c>
      <c r="E272" s="119"/>
      <c r="F272" s="119">
        <f>D272+E272</f>
        <v>50000</v>
      </c>
      <c r="G272" s="119">
        <v>50000</v>
      </c>
      <c r="H272" s="119"/>
      <c r="I272" s="119">
        <f>G272+H272</f>
        <v>50000</v>
      </c>
      <c r="J272" s="125"/>
      <c r="K272" s="126"/>
      <c r="L272" s="125"/>
    </row>
    <row r="273" spans="1:12" x14ac:dyDescent="0.2">
      <c r="A273" s="145" t="s">
        <v>51</v>
      </c>
      <c r="B273" s="145"/>
      <c r="C273" s="136" t="s">
        <v>361</v>
      </c>
      <c r="D273" s="115">
        <f>D274+D288+D305+D311+D316+D296</f>
        <v>712882.61331099994</v>
      </c>
      <c r="E273" s="115">
        <f t="shared" ref="E273:L273" si="181">E274+E288+E305+E311+E316+E296</f>
        <v>-39.5</v>
      </c>
      <c r="F273" s="115">
        <f t="shared" si="181"/>
        <v>712843.11331099994</v>
      </c>
      <c r="G273" s="115">
        <f t="shared" si="181"/>
        <v>641257.05000000005</v>
      </c>
      <c r="H273" s="115">
        <f t="shared" si="181"/>
        <v>-38.5</v>
      </c>
      <c r="I273" s="115">
        <f t="shared" si="181"/>
        <v>641218.55000000005</v>
      </c>
      <c r="J273" s="115">
        <f t="shared" si="181"/>
        <v>636955.53333300003</v>
      </c>
      <c r="K273" s="115">
        <f t="shared" si="181"/>
        <v>-39.4</v>
      </c>
      <c r="L273" s="115">
        <f t="shared" si="181"/>
        <v>636916.13333300001</v>
      </c>
    </row>
    <row r="274" spans="1:12" ht="31.5" x14ac:dyDescent="0.2">
      <c r="A274" s="145" t="s">
        <v>52</v>
      </c>
      <c r="B274" s="145"/>
      <c r="C274" s="136" t="s">
        <v>626</v>
      </c>
      <c r="D274" s="115">
        <f>D275+D278+D281+D284+D286</f>
        <v>62720.7</v>
      </c>
      <c r="E274" s="115"/>
      <c r="F274" s="115">
        <f t="shared" ref="F274:L274" si="182">F275+F278+F281+F284+F286</f>
        <v>62720.7</v>
      </c>
      <c r="G274" s="115">
        <f t="shared" si="182"/>
        <v>12835.1</v>
      </c>
      <c r="H274" s="115"/>
      <c r="I274" s="115">
        <f t="shared" si="182"/>
        <v>12835.1</v>
      </c>
      <c r="J274" s="115">
        <f t="shared" si="182"/>
        <v>39501.133332999998</v>
      </c>
      <c r="K274" s="115"/>
      <c r="L274" s="115">
        <f t="shared" si="182"/>
        <v>39501.133332999998</v>
      </c>
    </row>
    <row r="275" spans="1:12" ht="40.5" customHeight="1" x14ac:dyDescent="0.2">
      <c r="A275" s="145" t="s">
        <v>487</v>
      </c>
      <c r="B275" s="145"/>
      <c r="C275" s="136" t="s">
        <v>56</v>
      </c>
      <c r="D275" s="115">
        <f>D276+D277</f>
        <v>4187.1000000000004</v>
      </c>
      <c r="E275" s="115"/>
      <c r="F275" s="115">
        <f t="shared" ref="F275:L275" si="183">F276+F277</f>
        <v>4187.1000000000004</v>
      </c>
      <c r="G275" s="115">
        <f t="shared" si="183"/>
        <v>4187.1000000000004</v>
      </c>
      <c r="H275" s="115"/>
      <c r="I275" s="115">
        <f t="shared" si="183"/>
        <v>4187.1000000000004</v>
      </c>
      <c r="J275" s="115">
        <f t="shared" si="183"/>
        <v>4187.1000000000004</v>
      </c>
      <c r="K275" s="115"/>
      <c r="L275" s="115">
        <f t="shared" si="183"/>
        <v>4187.1000000000004</v>
      </c>
    </row>
    <row r="276" spans="1:12" ht="31.5" x14ac:dyDescent="0.2">
      <c r="A276" s="146" t="s">
        <v>487</v>
      </c>
      <c r="B276" s="151" t="s">
        <v>6</v>
      </c>
      <c r="C276" s="147" t="s">
        <v>7</v>
      </c>
      <c r="D276" s="119">
        <v>3187.1</v>
      </c>
      <c r="E276" s="119"/>
      <c r="F276" s="119">
        <f t="shared" ref="F276:F277" si="184">D276+E276</f>
        <v>3187.1</v>
      </c>
      <c r="G276" s="119">
        <v>3187.1</v>
      </c>
      <c r="H276" s="119"/>
      <c r="I276" s="119">
        <f t="shared" ref="I276:I277" si="185">G276+H276</f>
        <v>3187.1</v>
      </c>
      <c r="J276" s="119">
        <v>3187.1</v>
      </c>
      <c r="K276" s="126"/>
      <c r="L276" s="125">
        <f t="shared" ref="L276:L277" si="186">J276+K276</f>
        <v>3187.1</v>
      </c>
    </row>
    <row r="277" spans="1:12" ht="31.5" x14ac:dyDescent="0.2">
      <c r="A277" s="146" t="s">
        <v>487</v>
      </c>
      <c r="B277" s="150" t="s">
        <v>28</v>
      </c>
      <c r="C277" s="147" t="s">
        <v>29</v>
      </c>
      <c r="D277" s="119">
        <v>1000</v>
      </c>
      <c r="E277" s="119"/>
      <c r="F277" s="119">
        <f t="shared" si="184"/>
        <v>1000</v>
      </c>
      <c r="G277" s="119">
        <v>1000</v>
      </c>
      <c r="H277" s="119"/>
      <c r="I277" s="119">
        <f t="shared" si="185"/>
        <v>1000</v>
      </c>
      <c r="J277" s="119">
        <v>1000</v>
      </c>
      <c r="K277" s="126"/>
      <c r="L277" s="125">
        <f t="shared" si="186"/>
        <v>1000</v>
      </c>
    </row>
    <row r="278" spans="1:12" ht="31.5" x14ac:dyDescent="0.2">
      <c r="A278" s="145" t="s">
        <v>488</v>
      </c>
      <c r="B278" s="145"/>
      <c r="C278" s="136" t="s">
        <v>489</v>
      </c>
      <c r="D278" s="115">
        <f>D279+D280</f>
        <v>98</v>
      </c>
      <c r="E278" s="115"/>
      <c r="F278" s="115">
        <f t="shared" ref="F278:L278" si="187">F279+F280</f>
        <v>98</v>
      </c>
      <c r="G278" s="115">
        <f t="shared" si="187"/>
        <v>98</v>
      </c>
      <c r="H278" s="115"/>
      <c r="I278" s="115">
        <f t="shared" si="187"/>
        <v>98</v>
      </c>
      <c r="J278" s="115">
        <f t="shared" si="187"/>
        <v>10098</v>
      </c>
      <c r="K278" s="115"/>
      <c r="L278" s="115">
        <f t="shared" si="187"/>
        <v>10098</v>
      </c>
    </row>
    <row r="279" spans="1:12" s="141" customFormat="1" ht="31.5" x14ac:dyDescent="0.2">
      <c r="A279" s="146" t="s">
        <v>488</v>
      </c>
      <c r="B279" s="151" t="s">
        <v>6</v>
      </c>
      <c r="C279" s="147" t="s">
        <v>7</v>
      </c>
      <c r="D279" s="119">
        <v>98</v>
      </c>
      <c r="E279" s="119"/>
      <c r="F279" s="119">
        <f t="shared" ref="F279" si="188">D279+E279</f>
        <v>98</v>
      </c>
      <c r="G279" s="119">
        <v>98</v>
      </c>
      <c r="H279" s="119"/>
      <c r="I279" s="119">
        <f t="shared" ref="I279" si="189">G279+H279</f>
        <v>98</v>
      </c>
      <c r="J279" s="119">
        <v>98</v>
      </c>
      <c r="K279" s="132"/>
      <c r="L279" s="125">
        <f t="shared" ref="L279:L280" si="190">J279+K279</f>
        <v>98</v>
      </c>
    </row>
    <row r="280" spans="1:12" s="141" customFormat="1" ht="31.5" x14ac:dyDescent="0.2">
      <c r="A280" s="146" t="s">
        <v>488</v>
      </c>
      <c r="B280" s="150" t="s">
        <v>28</v>
      </c>
      <c r="C280" s="147" t="s">
        <v>29</v>
      </c>
      <c r="D280" s="119"/>
      <c r="E280" s="119"/>
      <c r="F280" s="119"/>
      <c r="G280" s="119"/>
      <c r="H280" s="119"/>
      <c r="I280" s="119"/>
      <c r="J280" s="125">
        <v>10000</v>
      </c>
      <c r="K280" s="132"/>
      <c r="L280" s="125">
        <f t="shared" si="190"/>
        <v>10000</v>
      </c>
    </row>
    <row r="281" spans="1:12" s="141" customFormat="1" ht="31.5" x14ac:dyDescent="0.2">
      <c r="A281" s="145" t="s">
        <v>490</v>
      </c>
      <c r="B281" s="145"/>
      <c r="C281" s="136" t="s">
        <v>272</v>
      </c>
      <c r="D281" s="115">
        <f>D282+D283</f>
        <v>3500</v>
      </c>
      <c r="E281" s="115"/>
      <c r="F281" s="115">
        <f t="shared" ref="F281:L281" si="191">F282+F283</f>
        <v>3500</v>
      </c>
      <c r="G281" s="115">
        <f t="shared" si="191"/>
        <v>3500</v>
      </c>
      <c r="H281" s="115"/>
      <c r="I281" s="115">
        <f t="shared" si="191"/>
        <v>3500</v>
      </c>
      <c r="J281" s="115">
        <f t="shared" si="191"/>
        <v>3500</v>
      </c>
      <c r="K281" s="115"/>
      <c r="L281" s="115">
        <f t="shared" si="191"/>
        <v>3500</v>
      </c>
    </row>
    <row r="282" spans="1:12" s="141" customFormat="1" ht="31.5" x14ac:dyDescent="0.2">
      <c r="A282" s="146" t="s">
        <v>490</v>
      </c>
      <c r="B282" s="151" t="s">
        <v>6</v>
      </c>
      <c r="C282" s="147" t="s">
        <v>7</v>
      </c>
      <c r="D282" s="119">
        <v>2000</v>
      </c>
      <c r="E282" s="119"/>
      <c r="F282" s="119">
        <f t="shared" ref="F282:F283" si="192">D282+E282</f>
        <v>2000</v>
      </c>
      <c r="G282" s="119">
        <v>3500</v>
      </c>
      <c r="H282" s="119"/>
      <c r="I282" s="119">
        <f t="shared" ref="I282" si="193">G282+H282</f>
        <v>3500</v>
      </c>
      <c r="J282" s="119">
        <v>3500</v>
      </c>
      <c r="K282" s="132"/>
      <c r="L282" s="125">
        <f t="shared" ref="L282" si="194">J282+K282</f>
        <v>3500</v>
      </c>
    </row>
    <row r="283" spans="1:12" s="141" customFormat="1" ht="31.5" x14ac:dyDescent="0.2">
      <c r="A283" s="146" t="s">
        <v>490</v>
      </c>
      <c r="B283" s="150" t="s">
        <v>28</v>
      </c>
      <c r="C283" s="147" t="s">
        <v>29</v>
      </c>
      <c r="D283" s="119">
        <v>1500</v>
      </c>
      <c r="E283" s="119"/>
      <c r="F283" s="119">
        <f t="shared" si="192"/>
        <v>1500</v>
      </c>
      <c r="G283" s="119"/>
      <c r="H283" s="119"/>
      <c r="I283" s="119"/>
      <c r="J283" s="119"/>
      <c r="K283" s="132"/>
      <c r="L283" s="125"/>
    </row>
    <row r="284" spans="1:12" s="141" customFormat="1" ht="47.25" x14ac:dyDescent="0.2">
      <c r="A284" s="145" t="s">
        <v>491</v>
      </c>
      <c r="B284" s="145"/>
      <c r="C284" s="136" t="s">
        <v>719</v>
      </c>
      <c r="D284" s="115">
        <f>D285</f>
        <v>54915.6</v>
      </c>
      <c r="E284" s="115"/>
      <c r="F284" s="115">
        <f t="shared" ref="F284:L284" si="195">F285</f>
        <v>54915.6</v>
      </c>
      <c r="G284" s="115">
        <f t="shared" si="195"/>
        <v>5000</v>
      </c>
      <c r="H284" s="115"/>
      <c r="I284" s="115">
        <f t="shared" si="195"/>
        <v>5000</v>
      </c>
      <c r="J284" s="115">
        <f t="shared" si="195"/>
        <v>21666.033332999999</v>
      </c>
      <c r="K284" s="115"/>
      <c r="L284" s="115">
        <f t="shared" si="195"/>
        <v>21666.033332999999</v>
      </c>
    </row>
    <row r="285" spans="1:12" s="141" customFormat="1" ht="31.5" x14ac:dyDescent="0.2">
      <c r="A285" s="146" t="s">
        <v>491</v>
      </c>
      <c r="B285" s="150" t="s">
        <v>28</v>
      </c>
      <c r="C285" s="147" t="s">
        <v>29</v>
      </c>
      <c r="D285" s="119">
        <v>54915.6</v>
      </c>
      <c r="E285" s="119"/>
      <c r="F285" s="119">
        <f>D285+E285</f>
        <v>54915.6</v>
      </c>
      <c r="G285" s="119">
        <v>5000</v>
      </c>
      <c r="H285" s="119"/>
      <c r="I285" s="119">
        <f>G285+H285</f>
        <v>5000</v>
      </c>
      <c r="J285" s="125">
        <v>21666.033332999999</v>
      </c>
      <c r="K285" s="132"/>
      <c r="L285" s="125">
        <f>J285+K285</f>
        <v>21666.033332999999</v>
      </c>
    </row>
    <row r="286" spans="1:12" s="141" customFormat="1" ht="63" x14ac:dyDescent="0.2">
      <c r="A286" s="145" t="s">
        <v>492</v>
      </c>
      <c r="B286" s="145"/>
      <c r="C286" s="136" t="s">
        <v>118</v>
      </c>
      <c r="D286" s="115">
        <f>D287</f>
        <v>20</v>
      </c>
      <c r="E286" s="115"/>
      <c r="F286" s="115">
        <f t="shared" ref="F286:L286" si="196">F287</f>
        <v>20</v>
      </c>
      <c r="G286" s="115">
        <f t="shared" si="196"/>
        <v>50</v>
      </c>
      <c r="H286" s="115"/>
      <c r="I286" s="115">
        <f t="shared" si="196"/>
        <v>50</v>
      </c>
      <c r="J286" s="115">
        <f t="shared" si="196"/>
        <v>50</v>
      </c>
      <c r="K286" s="115"/>
      <c r="L286" s="115">
        <f t="shared" si="196"/>
        <v>50</v>
      </c>
    </row>
    <row r="287" spans="1:12" s="141" customFormat="1" ht="31.5" x14ac:dyDescent="0.2">
      <c r="A287" s="146" t="s">
        <v>492</v>
      </c>
      <c r="B287" s="150" t="s">
        <v>28</v>
      </c>
      <c r="C287" s="147" t="s">
        <v>29</v>
      </c>
      <c r="D287" s="119">
        <v>20</v>
      </c>
      <c r="E287" s="119"/>
      <c r="F287" s="119">
        <f>D287+E287</f>
        <v>20</v>
      </c>
      <c r="G287" s="119">
        <v>50</v>
      </c>
      <c r="H287" s="119"/>
      <c r="I287" s="119">
        <f>G287+H287</f>
        <v>50</v>
      </c>
      <c r="J287" s="125">
        <v>50</v>
      </c>
      <c r="K287" s="132"/>
      <c r="L287" s="125">
        <f>J287+K287</f>
        <v>50</v>
      </c>
    </row>
    <row r="288" spans="1:12" s="141" customFormat="1" ht="47.25" x14ac:dyDescent="0.2">
      <c r="A288" s="127" t="s">
        <v>290</v>
      </c>
      <c r="B288" s="127"/>
      <c r="C288" s="128" t="s">
        <v>628</v>
      </c>
      <c r="D288" s="115">
        <f>D289+D292+D294</f>
        <v>305066.40000000002</v>
      </c>
      <c r="E288" s="115"/>
      <c r="F288" s="115">
        <f t="shared" ref="F288:L288" si="197">F289+F292+F294</f>
        <v>305066.40000000002</v>
      </c>
      <c r="G288" s="115">
        <f t="shared" si="197"/>
        <v>280008.55</v>
      </c>
      <c r="H288" s="115"/>
      <c r="I288" s="115">
        <f t="shared" si="197"/>
        <v>280008.55</v>
      </c>
      <c r="J288" s="115">
        <f t="shared" si="197"/>
        <v>273496.59999999998</v>
      </c>
      <c r="K288" s="115"/>
      <c r="L288" s="115">
        <f t="shared" si="197"/>
        <v>273496.59999999998</v>
      </c>
    </row>
    <row r="289" spans="1:12" s="141" customFormat="1" x14ac:dyDescent="0.2">
      <c r="A289" s="145" t="s">
        <v>493</v>
      </c>
      <c r="B289" s="145"/>
      <c r="C289" s="136" t="s">
        <v>22</v>
      </c>
      <c r="D289" s="115">
        <f>D290+D291</f>
        <v>15710.9</v>
      </c>
      <c r="E289" s="115"/>
      <c r="F289" s="115">
        <f t="shared" ref="F289:L289" si="198">F290+F291</f>
        <v>15710.9</v>
      </c>
      <c r="G289" s="115">
        <f t="shared" si="198"/>
        <v>15710.849999999999</v>
      </c>
      <c r="H289" s="115"/>
      <c r="I289" s="115">
        <f t="shared" si="198"/>
        <v>15710.849999999999</v>
      </c>
      <c r="J289" s="115">
        <f t="shared" si="198"/>
        <v>15710.9</v>
      </c>
      <c r="K289" s="115"/>
      <c r="L289" s="115">
        <f t="shared" si="198"/>
        <v>15710.9</v>
      </c>
    </row>
    <row r="290" spans="1:12" s="141" customFormat="1" ht="63" x14ac:dyDescent="0.2">
      <c r="A290" s="146" t="s">
        <v>493</v>
      </c>
      <c r="B290" s="151" t="s">
        <v>3</v>
      </c>
      <c r="C290" s="147" t="s">
        <v>4</v>
      </c>
      <c r="D290" s="119">
        <v>14905.1</v>
      </c>
      <c r="E290" s="119"/>
      <c r="F290" s="119">
        <f t="shared" ref="F290:F291" si="199">D290+E290</f>
        <v>14905.1</v>
      </c>
      <c r="G290" s="119">
        <v>14905.05</v>
      </c>
      <c r="H290" s="119"/>
      <c r="I290" s="119">
        <f t="shared" ref="I290:I291" si="200">G290+H290</f>
        <v>14905.05</v>
      </c>
      <c r="J290" s="119">
        <v>14905.1</v>
      </c>
      <c r="K290" s="132"/>
      <c r="L290" s="125">
        <f t="shared" ref="L290:L291" si="201">J290+K290</f>
        <v>14905.1</v>
      </c>
    </row>
    <row r="291" spans="1:12" s="141" customFormat="1" ht="31.5" x14ac:dyDescent="0.2">
      <c r="A291" s="146" t="s">
        <v>493</v>
      </c>
      <c r="B291" s="151" t="s">
        <v>6</v>
      </c>
      <c r="C291" s="147" t="s">
        <v>7</v>
      </c>
      <c r="D291" s="119">
        <v>805.8</v>
      </c>
      <c r="E291" s="119"/>
      <c r="F291" s="119">
        <f t="shared" si="199"/>
        <v>805.8</v>
      </c>
      <c r="G291" s="119">
        <v>805.8</v>
      </c>
      <c r="H291" s="119"/>
      <c r="I291" s="119">
        <f t="shared" si="200"/>
        <v>805.8</v>
      </c>
      <c r="J291" s="125">
        <v>805.8</v>
      </c>
      <c r="K291" s="132"/>
      <c r="L291" s="125">
        <f t="shared" si="201"/>
        <v>805.8</v>
      </c>
    </row>
    <row r="292" spans="1:12" s="141" customFormat="1" ht="31.5" x14ac:dyDescent="0.2">
      <c r="A292" s="145" t="s">
        <v>494</v>
      </c>
      <c r="B292" s="145"/>
      <c r="C292" s="136" t="s">
        <v>292</v>
      </c>
      <c r="D292" s="115">
        <f>D293</f>
        <v>151843.80000000002</v>
      </c>
      <c r="E292" s="115"/>
      <c r="F292" s="115">
        <f t="shared" ref="F292:L292" si="202">F293</f>
        <v>151843.80000000002</v>
      </c>
      <c r="G292" s="115">
        <f t="shared" si="202"/>
        <v>145669</v>
      </c>
      <c r="H292" s="115"/>
      <c r="I292" s="115">
        <f t="shared" si="202"/>
        <v>145669</v>
      </c>
      <c r="J292" s="115">
        <f t="shared" si="202"/>
        <v>145669</v>
      </c>
      <c r="K292" s="115"/>
      <c r="L292" s="115">
        <f t="shared" si="202"/>
        <v>145669</v>
      </c>
    </row>
    <row r="293" spans="1:12" s="141" customFormat="1" ht="31.5" x14ac:dyDescent="0.2">
      <c r="A293" s="146" t="s">
        <v>494</v>
      </c>
      <c r="B293" s="150" t="s">
        <v>28</v>
      </c>
      <c r="C293" s="147" t="s">
        <v>29</v>
      </c>
      <c r="D293" s="119">
        <v>151843.80000000002</v>
      </c>
      <c r="E293" s="119"/>
      <c r="F293" s="119">
        <f>D293+E293</f>
        <v>151843.80000000002</v>
      </c>
      <c r="G293" s="119">
        <v>145669</v>
      </c>
      <c r="H293" s="119"/>
      <c r="I293" s="119">
        <f>G293+H293</f>
        <v>145669</v>
      </c>
      <c r="J293" s="119">
        <v>145669</v>
      </c>
      <c r="K293" s="132"/>
      <c r="L293" s="125">
        <f>J293+K293</f>
        <v>145669</v>
      </c>
    </row>
    <row r="294" spans="1:12" s="141" customFormat="1" ht="31.5" x14ac:dyDescent="0.2">
      <c r="A294" s="145" t="s">
        <v>495</v>
      </c>
      <c r="B294" s="145"/>
      <c r="C294" s="136" t="s">
        <v>291</v>
      </c>
      <c r="D294" s="115">
        <f>D295</f>
        <v>137511.70000000001</v>
      </c>
      <c r="E294" s="115"/>
      <c r="F294" s="115">
        <f t="shared" ref="F294:L294" si="203">F295</f>
        <v>137511.70000000001</v>
      </c>
      <c r="G294" s="115">
        <f t="shared" si="203"/>
        <v>118628.7</v>
      </c>
      <c r="H294" s="115"/>
      <c r="I294" s="115">
        <f t="shared" si="203"/>
        <v>118628.7</v>
      </c>
      <c r="J294" s="115">
        <f t="shared" si="203"/>
        <v>112116.7</v>
      </c>
      <c r="K294" s="115"/>
      <c r="L294" s="115">
        <f t="shared" si="203"/>
        <v>112116.7</v>
      </c>
    </row>
    <row r="295" spans="1:12" ht="31.5" x14ac:dyDescent="0.2">
      <c r="A295" s="146" t="s">
        <v>495</v>
      </c>
      <c r="B295" s="150" t="s">
        <v>28</v>
      </c>
      <c r="C295" s="147" t="s">
        <v>29</v>
      </c>
      <c r="D295" s="119">
        <v>137511.70000000001</v>
      </c>
      <c r="E295" s="119"/>
      <c r="F295" s="119">
        <f>D295+E295</f>
        <v>137511.70000000001</v>
      </c>
      <c r="G295" s="119">
        <v>118628.7</v>
      </c>
      <c r="H295" s="119"/>
      <c r="I295" s="119">
        <f>G295+H295</f>
        <v>118628.7</v>
      </c>
      <c r="J295" s="125">
        <v>112116.7</v>
      </c>
      <c r="K295" s="126"/>
      <c r="L295" s="125">
        <f>J295+K295</f>
        <v>112116.7</v>
      </c>
    </row>
    <row r="296" spans="1:12" ht="31.5" x14ac:dyDescent="0.2">
      <c r="A296" s="145" t="s">
        <v>496</v>
      </c>
      <c r="B296" s="145"/>
      <c r="C296" s="136" t="s">
        <v>643</v>
      </c>
      <c r="D296" s="115">
        <f>D297+D299+D301+D304</f>
        <v>49659.1</v>
      </c>
      <c r="E296" s="115"/>
      <c r="F296" s="115">
        <f t="shared" ref="F296:L296" si="204">F297+F299+F301+F304</f>
        <v>49659.1</v>
      </c>
      <c r="G296" s="115">
        <f t="shared" si="204"/>
        <v>41227.9</v>
      </c>
      <c r="H296" s="115"/>
      <c r="I296" s="115">
        <f t="shared" si="204"/>
        <v>41227.9</v>
      </c>
      <c r="J296" s="115">
        <f t="shared" si="204"/>
        <v>41227.9</v>
      </c>
      <c r="K296" s="115"/>
      <c r="L296" s="115">
        <f t="shared" si="204"/>
        <v>41227.9</v>
      </c>
    </row>
    <row r="297" spans="1:12" ht="31.5" x14ac:dyDescent="0.2">
      <c r="A297" s="145" t="s">
        <v>497</v>
      </c>
      <c r="B297" s="145"/>
      <c r="C297" s="136" t="s">
        <v>59</v>
      </c>
      <c r="D297" s="115">
        <f>D298</f>
        <v>37946.6</v>
      </c>
      <c r="E297" s="115"/>
      <c r="F297" s="115">
        <f t="shared" ref="F297:L297" si="205">F298</f>
        <v>37946.6</v>
      </c>
      <c r="G297" s="115">
        <f t="shared" si="205"/>
        <v>23599.8</v>
      </c>
      <c r="H297" s="115"/>
      <c r="I297" s="115">
        <f t="shared" si="205"/>
        <v>23599.8</v>
      </c>
      <c r="J297" s="115">
        <f t="shared" si="205"/>
        <v>23599.8</v>
      </c>
      <c r="K297" s="115"/>
      <c r="L297" s="115">
        <f t="shared" si="205"/>
        <v>23599.8</v>
      </c>
    </row>
    <row r="298" spans="1:12" ht="31.5" x14ac:dyDescent="0.2">
      <c r="A298" s="146" t="s">
        <v>497</v>
      </c>
      <c r="B298" s="146" t="s">
        <v>28</v>
      </c>
      <c r="C298" s="147" t="s">
        <v>29</v>
      </c>
      <c r="D298" s="133">
        <v>37946.6</v>
      </c>
      <c r="E298" s="133"/>
      <c r="F298" s="119">
        <f>D298+E298</f>
        <v>37946.6</v>
      </c>
      <c r="G298" s="134">
        <v>23599.8</v>
      </c>
      <c r="H298" s="134"/>
      <c r="I298" s="119">
        <f>G298+H298</f>
        <v>23599.8</v>
      </c>
      <c r="J298" s="134">
        <v>23599.8</v>
      </c>
      <c r="K298" s="126"/>
      <c r="L298" s="125">
        <f>J298+K298</f>
        <v>23599.8</v>
      </c>
    </row>
    <row r="299" spans="1:12" ht="31.5" x14ac:dyDescent="0.2">
      <c r="A299" s="145" t="s">
        <v>498</v>
      </c>
      <c r="B299" s="145"/>
      <c r="C299" s="136" t="s">
        <v>60</v>
      </c>
      <c r="D299" s="115">
        <f>D300</f>
        <v>10064.4</v>
      </c>
      <c r="E299" s="115"/>
      <c r="F299" s="115">
        <f t="shared" ref="F299:L299" si="206">F300</f>
        <v>10064.4</v>
      </c>
      <c r="G299" s="115">
        <f t="shared" si="206"/>
        <v>15980</v>
      </c>
      <c r="H299" s="115"/>
      <c r="I299" s="115">
        <f t="shared" si="206"/>
        <v>15980</v>
      </c>
      <c r="J299" s="115">
        <f t="shared" si="206"/>
        <v>15980</v>
      </c>
      <c r="K299" s="115"/>
      <c r="L299" s="115">
        <f t="shared" si="206"/>
        <v>15980</v>
      </c>
    </row>
    <row r="300" spans="1:12" ht="31.5" x14ac:dyDescent="0.2">
      <c r="A300" s="146" t="s">
        <v>498</v>
      </c>
      <c r="B300" s="150" t="s">
        <v>28</v>
      </c>
      <c r="C300" s="147" t="s">
        <v>29</v>
      </c>
      <c r="D300" s="119">
        <v>10064.4</v>
      </c>
      <c r="E300" s="119"/>
      <c r="F300" s="119">
        <f>D300+E300</f>
        <v>10064.4</v>
      </c>
      <c r="G300" s="119">
        <v>15980</v>
      </c>
      <c r="H300" s="119"/>
      <c r="I300" s="119">
        <f>G300+H300</f>
        <v>15980</v>
      </c>
      <c r="J300" s="119">
        <v>15980</v>
      </c>
      <c r="K300" s="126"/>
      <c r="L300" s="125">
        <f>J300+K300</f>
        <v>15980</v>
      </c>
    </row>
    <row r="301" spans="1:12" x14ac:dyDescent="0.2">
      <c r="A301" s="145" t="s">
        <v>499</v>
      </c>
      <c r="B301" s="145"/>
      <c r="C301" s="136" t="s">
        <v>61</v>
      </c>
      <c r="D301" s="115">
        <f>D302</f>
        <v>1528.1</v>
      </c>
      <c r="E301" s="115"/>
      <c r="F301" s="115">
        <f t="shared" ref="F301:L301" si="207">F302</f>
        <v>1528.1</v>
      </c>
      <c r="G301" s="115">
        <f t="shared" si="207"/>
        <v>1528.1</v>
      </c>
      <c r="H301" s="115"/>
      <c r="I301" s="115">
        <f t="shared" si="207"/>
        <v>1528.1</v>
      </c>
      <c r="J301" s="115">
        <f t="shared" si="207"/>
        <v>1528.1</v>
      </c>
      <c r="K301" s="115"/>
      <c r="L301" s="115">
        <f t="shared" si="207"/>
        <v>1528.1</v>
      </c>
    </row>
    <row r="302" spans="1:12" ht="31.5" x14ac:dyDescent="0.2">
      <c r="A302" s="146" t="s">
        <v>499</v>
      </c>
      <c r="B302" s="150" t="s">
        <v>28</v>
      </c>
      <c r="C302" s="147" t="s">
        <v>29</v>
      </c>
      <c r="D302" s="119">
        <v>1528.1</v>
      </c>
      <c r="E302" s="119"/>
      <c r="F302" s="119">
        <f>D302+E302</f>
        <v>1528.1</v>
      </c>
      <c r="G302" s="119">
        <v>1528.1</v>
      </c>
      <c r="H302" s="119"/>
      <c r="I302" s="119">
        <f>G302+H302</f>
        <v>1528.1</v>
      </c>
      <c r="J302" s="119">
        <v>1528.1</v>
      </c>
      <c r="K302" s="126"/>
      <c r="L302" s="125">
        <f>J302+K302</f>
        <v>1528.1</v>
      </c>
    </row>
    <row r="303" spans="1:12" ht="47.25" x14ac:dyDescent="0.2">
      <c r="A303" s="145" t="s">
        <v>500</v>
      </c>
      <c r="B303" s="145"/>
      <c r="C303" s="136" t="s">
        <v>62</v>
      </c>
      <c r="D303" s="115">
        <f>D304</f>
        <v>120</v>
      </c>
      <c r="E303" s="115"/>
      <c r="F303" s="115">
        <f t="shared" ref="F303:L303" si="208">F304</f>
        <v>120</v>
      </c>
      <c r="G303" s="115">
        <f t="shared" si="208"/>
        <v>120</v>
      </c>
      <c r="H303" s="115"/>
      <c r="I303" s="115">
        <f t="shared" si="208"/>
        <v>120</v>
      </c>
      <c r="J303" s="115">
        <f t="shared" si="208"/>
        <v>120</v>
      </c>
      <c r="K303" s="115"/>
      <c r="L303" s="115">
        <f t="shared" si="208"/>
        <v>120</v>
      </c>
    </row>
    <row r="304" spans="1:12" ht="31.5" x14ac:dyDescent="0.2">
      <c r="A304" s="146" t="s">
        <v>500</v>
      </c>
      <c r="B304" s="150" t="s">
        <v>28</v>
      </c>
      <c r="C304" s="147" t="s">
        <v>29</v>
      </c>
      <c r="D304" s="119">
        <v>120</v>
      </c>
      <c r="E304" s="119"/>
      <c r="F304" s="119">
        <f>D304+E304</f>
        <v>120</v>
      </c>
      <c r="G304" s="119">
        <v>120</v>
      </c>
      <c r="H304" s="119"/>
      <c r="I304" s="119">
        <f>G304+H304</f>
        <v>120</v>
      </c>
      <c r="J304" s="125">
        <v>120</v>
      </c>
      <c r="K304" s="126"/>
      <c r="L304" s="125">
        <f>J304+K304</f>
        <v>120</v>
      </c>
    </row>
    <row r="305" spans="1:12" ht="31.5" x14ac:dyDescent="0.2">
      <c r="A305" s="145" t="s">
        <v>501</v>
      </c>
      <c r="B305" s="145"/>
      <c r="C305" s="136" t="s">
        <v>645</v>
      </c>
      <c r="D305" s="115">
        <f>D306+D309</f>
        <v>10871.9</v>
      </c>
      <c r="E305" s="115">
        <f t="shared" ref="E305:L305" si="209">E306+E309</f>
        <v>-39.5</v>
      </c>
      <c r="F305" s="115">
        <f t="shared" si="209"/>
        <v>10832.4</v>
      </c>
      <c r="G305" s="115">
        <f t="shared" si="209"/>
        <v>10871.9</v>
      </c>
      <c r="H305" s="115">
        <f t="shared" si="209"/>
        <v>-38.5</v>
      </c>
      <c r="I305" s="115">
        <f t="shared" si="209"/>
        <v>10833.4</v>
      </c>
      <c r="J305" s="115">
        <f t="shared" si="209"/>
        <v>10871.9</v>
      </c>
      <c r="K305" s="115">
        <f t="shared" si="209"/>
        <v>-39.4</v>
      </c>
      <c r="L305" s="115">
        <f t="shared" si="209"/>
        <v>10832.5</v>
      </c>
    </row>
    <row r="306" spans="1:12" ht="68.25" customHeight="1" x14ac:dyDescent="0.2">
      <c r="A306" s="145" t="s">
        <v>502</v>
      </c>
      <c r="B306" s="145"/>
      <c r="C306" s="136" t="s">
        <v>58</v>
      </c>
      <c r="D306" s="115">
        <f>D307+D308</f>
        <v>5408</v>
      </c>
      <c r="E306" s="115">
        <f t="shared" ref="E306:L306" si="210">E307+E308</f>
        <v>-39.5</v>
      </c>
      <c r="F306" s="115">
        <f t="shared" si="210"/>
        <v>5368.5</v>
      </c>
      <c r="G306" s="115">
        <f t="shared" si="210"/>
        <v>5408</v>
      </c>
      <c r="H306" s="115">
        <f t="shared" si="210"/>
        <v>-38.5</v>
      </c>
      <c r="I306" s="115">
        <f t="shared" si="210"/>
        <v>5369.5</v>
      </c>
      <c r="J306" s="115">
        <f t="shared" si="210"/>
        <v>5408</v>
      </c>
      <c r="K306" s="115">
        <f t="shared" si="210"/>
        <v>-39.4</v>
      </c>
      <c r="L306" s="115">
        <f t="shared" si="210"/>
        <v>5368.6</v>
      </c>
    </row>
    <row r="307" spans="1:12" ht="31.5" x14ac:dyDescent="0.2">
      <c r="A307" s="146" t="s">
        <v>502</v>
      </c>
      <c r="B307" s="151" t="s">
        <v>6</v>
      </c>
      <c r="C307" s="147" t="s">
        <v>7</v>
      </c>
      <c r="D307" s="133">
        <v>2774</v>
      </c>
      <c r="E307" s="133">
        <v>-39.5</v>
      </c>
      <c r="F307" s="119">
        <f t="shared" ref="F307:F308" si="211">D307+E307</f>
        <v>2734.5</v>
      </c>
      <c r="G307" s="133">
        <v>2774</v>
      </c>
      <c r="H307" s="133">
        <v>-38.5</v>
      </c>
      <c r="I307" s="119">
        <f t="shared" ref="I307:I308" si="212">G307+H307</f>
        <v>2735.5</v>
      </c>
      <c r="J307" s="133">
        <v>2774</v>
      </c>
      <c r="K307" s="133">
        <v>-39.4</v>
      </c>
      <c r="L307" s="125">
        <f t="shared" ref="L307:L308" si="213">J307+K307</f>
        <v>2734.6</v>
      </c>
    </row>
    <row r="308" spans="1:12" ht="31.5" x14ac:dyDescent="0.2">
      <c r="A308" s="146" t="s">
        <v>502</v>
      </c>
      <c r="B308" s="150" t="s">
        <v>28</v>
      </c>
      <c r="C308" s="147" t="s">
        <v>29</v>
      </c>
      <c r="D308" s="119">
        <v>2634</v>
      </c>
      <c r="E308" s="119"/>
      <c r="F308" s="119">
        <f t="shared" si="211"/>
        <v>2634</v>
      </c>
      <c r="G308" s="119">
        <v>2634</v>
      </c>
      <c r="H308" s="119"/>
      <c r="I308" s="119">
        <f t="shared" si="212"/>
        <v>2634</v>
      </c>
      <c r="J308" s="119">
        <v>2634</v>
      </c>
      <c r="K308" s="126"/>
      <c r="L308" s="125">
        <f t="shared" si="213"/>
        <v>2634</v>
      </c>
    </row>
    <row r="309" spans="1:12" ht="31.5" x14ac:dyDescent="0.2">
      <c r="A309" s="145" t="s">
        <v>503</v>
      </c>
      <c r="B309" s="145"/>
      <c r="C309" s="136" t="s">
        <v>323</v>
      </c>
      <c r="D309" s="115">
        <f>D310</f>
        <v>5463.9</v>
      </c>
      <c r="E309" s="115"/>
      <c r="F309" s="115">
        <f t="shared" ref="F309:L309" si="214">F310</f>
        <v>5463.9</v>
      </c>
      <c r="G309" s="115">
        <f t="shared" si="214"/>
        <v>5463.9</v>
      </c>
      <c r="H309" s="115"/>
      <c r="I309" s="115">
        <f t="shared" si="214"/>
        <v>5463.9</v>
      </c>
      <c r="J309" s="115">
        <f t="shared" si="214"/>
        <v>5463.9</v>
      </c>
      <c r="K309" s="115"/>
      <c r="L309" s="115">
        <f t="shared" si="214"/>
        <v>5463.9</v>
      </c>
    </row>
    <row r="310" spans="1:12" ht="31.5" x14ac:dyDescent="0.2">
      <c r="A310" s="146" t="s">
        <v>503</v>
      </c>
      <c r="B310" s="150" t="s">
        <v>28</v>
      </c>
      <c r="C310" s="147" t="s">
        <v>29</v>
      </c>
      <c r="D310" s="119">
        <v>5463.9</v>
      </c>
      <c r="E310" s="119"/>
      <c r="F310" s="119">
        <f>D310+E310</f>
        <v>5463.9</v>
      </c>
      <c r="G310" s="119">
        <v>5463.9</v>
      </c>
      <c r="H310" s="119"/>
      <c r="I310" s="119">
        <f>G310+H310</f>
        <v>5463.9</v>
      </c>
      <c r="J310" s="119">
        <v>5463.9</v>
      </c>
      <c r="K310" s="126"/>
      <c r="L310" s="125">
        <f>J310+K310</f>
        <v>5463.9</v>
      </c>
    </row>
    <row r="311" spans="1:12" ht="31.5" x14ac:dyDescent="0.2">
      <c r="A311" s="145" t="s">
        <v>504</v>
      </c>
      <c r="B311" s="145"/>
      <c r="C311" s="136" t="s">
        <v>644</v>
      </c>
      <c r="D311" s="115">
        <f>D312+D314</f>
        <v>228000</v>
      </c>
      <c r="E311" s="115"/>
      <c r="F311" s="115">
        <f t="shared" ref="F311:L311" si="215">F312+F314</f>
        <v>228000</v>
      </c>
      <c r="G311" s="115">
        <f t="shared" si="215"/>
        <v>241500</v>
      </c>
      <c r="H311" s="115"/>
      <c r="I311" s="115">
        <f t="shared" si="215"/>
        <v>241500</v>
      </c>
      <c r="J311" s="115">
        <f t="shared" si="215"/>
        <v>241500</v>
      </c>
      <c r="K311" s="115"/>
      <c r="L311" s="115">
        <f t="shared" si="215"/>
        <v>241500</v>
      </c>
    </row>
    <row r="312" spans="1:12" x14ac:dyDescent="0.2">
      <c r="A312" s="145" t="s">
        <v>505</v>
      </c>
      <c r="B312" s="145"/>
      <c r="C312" s="136" t="s">
        <v>63</v>
      </c>
      <c r="D312" s="115">
        <f>D313</f>
        <v>28000</v>
      </c>
      <c r="E312" s="115"/>
      <c r="F312" s="115">
        <f t="shared" ref="F312:L312" si="216">F313</f>
        <v>28000</v>
      </c>
      <c r="G312" s="115">
        <f t="shared" si="216"/>
        <v>28000</v>
      </c>
      <c r="H312" s="115"/>
      <c r="I312" s="115">
        <f t="shared" si="216"/>
        <v>28000</v>
      </c>
      <c r="J312" s="115">
        <f t="shared" si="216"/>
        <v>28000</v>
      </c>
      <c r="K312" s="115"/>
      <c r="L312" s="115">
        <f t="shared" si="216"/>
        <v>28000</v>
      </c>
    </row>
    <row r="313" spans="1:12" ht="31.5" x14ac:dyDescent="0.2">
      <c r="A313" s="146" t="s">
        <v>505</v>
      </c>
      <c r="B313" s="150" t="s">
        <v>28</v>
      </c>
      <c r="C313" s="147" t="s">
        <v>29</v>
      </c>
      <c r="D313" s="119">
        <v>28000</v>
      </c>
      <c r="E313" s="119"/>
      <c r="F313" s="119">
        <f>D313+E313</f>
        <v>28000</v>
      </c>
      <c r="G313" s="119">
        <v>28000</v>
      </c>
      <c r="H313" s="119"/>
      <c r="I313" s="119">
        <f>G313+H313</f>
        <v>28000</v>
      </c>
      <c r="J313" s="125">
        <v>28000</v>
      </c>
      <c r="K313" s="126"/>
      <c r="L313" s="125">
        <f>J313+K313</f>
        <v>28000</v>
      </c>
    </row>
    <row r="314" spans="1:12" ht="31.5" x14ac:dyDescent="0.2">
      <c r="A314" s="145" t="s">
        <v>506</v>
      </c>
      <c r="B314" s="145"/>
      <c r="C314" s="136" t="s">
        <v>53</v>
      </c>
      <c r="D314" s="115">
        <f>D315</f>
        <v>200000</v>
      </c>
      <c r="E314" s="115"/>
      <c r="F314" s="115">
        <f t="shared" ref="F314:L314" si="217">F315</f>
        <v>200000</v>
      </c>
      <c r="G314" s="115">
        <f t="shared" si="217"/>
        <v>213500</v>
      </c>
      <c r="H314" s="115"/>
      <c r="I314" s="115">
        <f t="shared" si="217"/>
        <v>213500</v>
      </c>
      <c r="J314" s="115">
        <f t="shared" si="217"/>
        <v>213500</v>
      </c>
      <c r="K314" s="115"/>
      <c r="L314" s="115">
        <f t="shared" si="217"/>
        <v>213500</v>
      </c>
    </row>
    <row r="315" spans="1:12" ht="31.5" x14ac:dyDescent="0.2">
      <c r="A315" s="146" t="s">
        <v>506</v>
      </c>
      <c r="B315" s="150" t="s">
        <v>28</v>
      </c>
      <c r="C315" s="147" t="s">
        <v>29</v>
      </c>
      <c r="D315" s="119">
        <v>200000</v>
      </c>
      <c r="E315" s="119"/>
      <c r="F315" s="119">
        <f>D315+E315</f>
        <v>200000</v>
      </c>
      <c r="G315" s="119">
        <v>213500</v>
      </c>
      <c r="H315" s="119"/>
      <c r="I315" s="119">
        <f>G315+H315</f>
        <v>213500</v>
      </c>
      <c r="J315" s="119">
        <v>213500</v>
      </c>
      <c r="K315" s="126"/>
      <c r="L315" s="125">
        <f>J315+K315</f>
        <v>213500</v>
      </c>
    </row>
    <row r="316" spans="1:12" ht="47.25" x14ac:dyDescent="0.2">
      <c r="A316" s="127" t="s">
        <v>507</v>
      </c>
      <c r="B316" s="127"/>
      <c r="C316" s="136" t="s">
        <v>673</v>
      </c>
      <c r="D316" s="115">
        <f>D317+D319+D322+D325</f>
        <v>56564.513311000002</v>
      </c>
      <c r="E316" s="115"/>
      <c r="F316" s="115">
        <f t="shared" ref="F316:L316" si="218">F317+F319+F322+F325</f>
        <v>56564.513311000002</v>
      </c>
      <c r="G316" s="115">
        <f t="shared" si="218"/>
        <v>54813.599999999999</v>
      </c>
      <c r="H316" s="115"/>
      <c r="I316" s="115">
        <f t="shared" si="218"/>
        <v>54813.599999999999</v>
      </c>
      <c r="J316" s="115">
        <f t="shared" si="218"/>
        <v>30358</v>
      </c>
      <c r="K316" s="115"/>
      <c r="L316" s="115">
        <f t="shared" si="218"/>
        <v>30358</v>
      </c>
    </row>
    <row r="317" spans="1:12" x14ac:dyDescent="0.2">
      <c r="A317" s="145" t="s">
        <v>508</v>
      </c>
      <c r="B317" s="145"/>
      <c r="C317" s="136" t="s">
        <v>727</v>
      </c>
      <c r="D317" s="115">
        <f>D318</f>
        <v>6750.9103109999987</v>
      </c>
      <c r="E317" s="115"/>
      <c r="F317" s="115">
        <f t="shared" ref="F317:L317" si="219">F318</f>
        <v>6750.9103109999987</v>
      </c>
      <c r="G317" s="115">
        <f t="shared" si="219"/>
        <v>5000</v>
      </c>
      <c r="H317" s="115"/>
      <c r="I317" s="115">
        <f t="shared" si="219"/>
        <v>5000</v>
      </c>
      <c r="J317" s="115">
        <f t="shared" si="219"/>
        <v>5000</v>
      </c>
      <c r="K317" s="115"/>
      <c r="L317" s="115">
        <f t="shared" si="219"/>
        <v>5000</v>
      </c>
    </row>
    <row r="318" spans="1:12" ht="31.5" x14ac:dyDescent="0.2">
      <c r="A318" s="146" t="s">
        <v>508</v>
      </c>
      <c r="B318" s="151" t="s">
        <v>6</v>
      </c>
      <c r="C318" s="147" t="s">
        <v>7</v>
      </c>
      <c r="D318" s="119">
        <v>6750.9103109999987</v>
      </c>
      <c r="E318" s="119"/>
      <c r="F318" s="119">
        <f>D318+E318</f>
        <v>6750.9103109999987</v>
      </c>
      <c r="G318" s="119">
        <v>5000</v>
      </c>
      <c r="H318" s="119"/>
      <c r="I318" s="119">
        <f>G318+H318</f>
        <v>5000</v>
      </c>
      <c r="J318" s="125">
        <v>5000</v>
      </c>
      <c r="K318" s="126"/>
      <c r="L318" s="125">
        <f>J318+K318</f>
        <v>5000</v>
      </c>
    </row>
    <row r="319" spans="1:12" ht="31.5" x14ac:dyDescent="0.2">
      <c r="A319" s="145" t="s">
        <v>509</v>
      </c>
      <c r="B319" s="145"/>
      <c r="C319" s="136" t="s">
        <v>123</v>
      </c>
      <c r="D319" s="115">
        <f>D320+D321</f>
        <v>15654</v>
      </c>
      <c r="E319" s="115"/>
      <c r="F319" s="115">
        <f t="shared" ref="F319:L319" si="220">F320+F321</f>
        <v>15654</v>
      </c>
      <c r="G319" s="115">
        <f t="shared" si="220"/>
        <v>15654</v>
      </c>
      <c r="H319" s="115"/>
      <c r="I319" s="115">
        <f t="shared" si="220"/>
        <v>15654</v>
      </c>
      <c r="J319" s="115">
        <f t="shared" si="220"/>
        <v>15654</v>
      </c>
      <c r="K319" s="115"/>
      <c r="L319" s="115">
        <f t="shared" si="220"/>
        <v>15654</v>
      </c>
    </row>
    <row r="320" spans="1:12" ht="31.5" x14ac:dyDescent="0.2">
      <c r="A320" s="146" t="s">
        <v>509</v>
      </c>
      <c r="B320" s="151" t="s">
        <v>6</v>
      </c>
      <c r="C320" s="147" t="s">
        <v>7</v>
      </c>
      <c r="D320" s="119">
        <v>8654</v>
      </c>
      <c r="E320" s="119"/>
      <c r="F320" s="119">
        <f t="shared" ref="F320:F321" si="221">D320+E320</f>
        <v>8654</v>
      </c>
      <c r="G320" s="119">
        <v>8654</v>
      </c>
      <c r="H320" s="119"/>
      <c r="I320" s="119">
        <f t="shared" ref="I320:I321" si="222">G320+H320</f>
        <v>8654</v>
      </c>
      <c r="J320" s="119">
        <v>8654</v>
      </c>
      <c r="K320" s="126"/>
      <c r="L320" s="125">
        <f t="shared" ref="L320:L321" si="223">J320+K320</f>
        <v>8654</v>
      </c>
    </row>
    <row r="321" spans="1:12" ht="31.5" x14ac:dyDescent="0.2">
      <c r="A321" s="146" t="s">
        <v>509</v>
      </c>
      <c r="B321" s="150" t="s">
        <v>28</v>
      </c>
      <c r="C321" s="147" t="s">
        <v>29</v>
      </c>
      <c r="D321" s="119">
        <v>7000</v>
      </c>
      <c r="E321" s="119"/>
      <c r="F321" s="119">
        <f t="shared" si="221"/>
        <v>7000</v>
      </c>
      <c r="G321" s="119">
        <v>7000</v>
      </c>
      <c r="H321" s="119"/>
      <c r="I321" s="119">
        <f t="shared" si="222"/>
        <v>7000</v>
      </c>
      <c r="J321" s="119">
        <v>7000</v>
      </c>
      <c r="K321" s="126"/>
      <c r="L321" s="125">
        <f t="shared" si="223"/>
        <v>7000</v>
      </c>
    </row>
    <row r="322" spans="1:12" ht="31.5" x14ac:dyDescent="0.2">
      <c r="A322" s="145" t="s">
        <v>510</v>
      </c>
      <c r="B322" s="145"/>
      <c r="C322" s="136" t="s">
        <v>728</v>
      </c>
      <c r="D322" s="115">
        <f>D323+D324</f>
        <v>9704</v>
      </c>
      <c r="E322" s="115"/>
      <c r="F322" s="115">
        <f t="shared" ref="F322:L322" si="224">F323+F324</f>
        <v>9704</v>
      </c>
      <c r="G322" s="115">
        <f t="shared" si="224"/>
        <v>9704</v>
      </c>
      <c r="H322" s="115"/>
      <c r="I322" s="115">
        <f t="shared" si="224"/>
        <v>9704</v>
      </c>
      <c r="J322" s="115">
        <f t="shared" si="224"/>
        <v>9704</v>
      </c>
      <c r="K322" s="115"/>
      <c r="L322" s="115">
        <f t="shared" si="224"/>
        <v>9704</v>
      </c>
    </row>
    <row r="323" spans="1:12" ht="31.5" x14ac:dyDescent="0.2">
      <c r="A323" s="146" t="s">
        <v>510</v>
      </c>
      <c r="B323" s="151" t="s">
        <v>6</v>
      </c>
      <c r="C323" s="147" t="s">
        <v>7</v>
      </c>
      <c r="D323" s="119">
        <v>5500</v>
      </c>
      <c r="E323" s="119"/>
      <c r="F323" s="119">
        <f t="shared" ref="F323:F324" si="225">D323+E323</f>
        <v>5500</v>
      </c>
      <c r="G323" s="119">
        <v>5500</v>
      </c>
      <c r="H323" s="119"/>
      <c r="I323" s="119">
        <f t="shared" ref="I323:I324" si="226">G323+H323</f>
        <v>5500</v>
      </c>
      <c r="J323" s="119">
        <v>5500</v>
      </c>
      <c r="K323" s="126"/>
      <c r="L323" s="125">
        <f t="shared" ref="L323:L324" si="227">J323+K323</f>
        <v>5500</v>
      </c>
    </row>
    <row r="324" spans="1:12" x14ac:dyDescent="0.2">
      <c r="A324" s="146" t="s">
        <v>510</v>
      </c>
      <c r="B324" s="150" t="s">
        <v>13</v>
      </c>
      <c r="C324" s="147" t="s">
        <v>14</v>
      </c>
      <c r="D324" s="119">
        <v>4204</v>
      </c>
      <c r="E324" s="119"/>
      <c r="F324" s="119">
        <f t="shared" si="225"/>
        <v>4204</v>
      </c>
      <c r="G324" s="119">
        <v>4204</v>
      </c>
      <c r="H324" s="119"/>
      <c r="I324" s="119">
        <f t="shared" si="226"/>
        <v>4204</v>
      </c>
      <c r="J324" s="119">
        <v>4204</v>
      </c>
      <c r="K324" s="126"/>
      <c r="L324" s="125">
        <f t="shared" si="227"/>
        <v>4204</v>
      </c>
    </row>
    <row r="325" spans="1:12" ht="110.25" x14ac:dyDescent="0.2">
      <c r="A325" s="145" t="s">
        <v>511</v>
      </c>
      <c r="B325" s="145"/>
      <c r="C325" s="152" t="s">
        <v>260</v>
      </c>
      <c r="D325" s="115">
        <f>D326</f>
        <v>24455.602999999999</v>
      </c>
      <c r="E325" s="115"/>
      <c r="F325" s="115">
        <f t="shared" ref="F325:I325" si="228">F326</f>
        <v>24455.602999999999</v>
      </c>
      <c r="G325" s="115">
        <f t="shared" si="228"/>
        <v>24455.599999999999</v>
      </c>
      <c r="H325" s="115"/>
      <c r="I325" s="115">
        <f t="shared" si="228"/>
        <v>24455.599999999999</v>
      </c>
      <c r="J325" s="115"/>
      <c r="K325" s="115"/>
      <c r="L325" s="115"/>
    </row>
    <row r="326" spans="1:12" x14ac:dyDescent="0.2">
      <c r="A326" s="146" t="s">
        <v>511</v>
      </c>
      <c r="B326" s="146" t="s">
        <v>13</v>
      </c>
      <c r="C326" s="147" t="s">
        <v>14</v>
      </c>
      <c r="D326" s="119">
        <v>24455.602999999999</v>
      </c>
      <c r="E326" s="119"/>
      <c r="F326" s="119">
        <f>D326+E326</f>
        <v>24455.602999999999</v>
      </c>
      <c r="G326" s="119">
        <v>24455.599999999999</v>
      </c>
      <c r="H326" s="119"/>
      <c r="I326" s="119">
        <f>G326+H326</f>
        <v>24455.599999999999</v>
      </c>
      <c r="J326" s="125"/>
      <c r="K326" s="126"/>
      <c r="L326" s="125"/>
    </row>
    <row r="327" spans="1:12" ht="31.5" x14ac:dyDescent="0.2">
      <c r="A327" s="145" t="s">
        <v>79</v>
      </c>
      <c r="B327" s="145"/>
      <c r="C327" s="136" t="s">
        <v>301</v>
      </c>
      <c r="D327" s="115">
        <f>D328+D332</f>
        <v>181462.27</v>
      </c>
      <c r="E327" s="115"/>
      <c r="F327" s="115">
        <f t="shared" ref="F327:L327" si="229">F328+F332</f>
        <v>181462.27</v>
      </c>
      <c r="G327" s="115">
        <f t="shared" si="229"/>
        <v>181462.27</v>
      </c>
      <c r="H327" s="115"/>
      <c r="I327" s="115">
        <f t="shared" si="229"/>
        <v>181462.27</v>
      </c>
      <c r="J327" s="115">
        <f t="shared" si="229"/>
        <v>181462.27</v>
      </c>
      <c r="K327" s="115"/>
      <c r="L327" s="115">
        <f t="shared" si="229"/>
        <v>181462.27</v>
      </c>
    </row>
    <row r="328" spans="1:12" x14ac:dyDescent="0.2">
      <c r="A328" s="145" t="s">
        <v>512</v>
      </c>
      <c r="B328" s="145"/>
      <c r="C328" s="136" t="s">
        <v>373</v>
      </c>
      <c r="D328" s="115">
        <f t="shared" ref="D328:I330" si="230">D329</f>
        <v>2000</v>
      </c>
      <c r="E328" s="115"/>
      <c r="F328" s="115">
        <f t="shared" si="230"/>
        <v>2000</v>
      </c>
      <c r="G328" s="115">
        <f t="shared" si="230"/>
        <v>2000</v>
      </c>
      <c r="H328" s="115"/>
      <c r="I328" s="115">
        <f t="shared" si="230"/>
        <v>2000</v>
      </c>
      <c r="J328" s="115"/>
      <c r="K328" s="115"/>
      <c r="L328" s="115"/>
    </row>
    <row r="329" spans="1:12" x14ac:dyDescent="0.2">
      <c r="A329" s="127" t="s">
        <v>631</v>
      </c>
      <c r="B329" s="127"/>
      <c r="C329" s="128" t="s">
        <v>377</v>
      </c>
      <c r="D329" s="115">
        <f t="shared" si="230"/>
        <v>2000</v>
      </c>
      <c r="E329" s="115"/>
      <c r="F329" s="115">
        <f t="shared" si="230"/>
        <v>2000</v>
      </c>
      <c r="G329" s="115">
        <f t="shared" si="230"/>
        <v>2000</v>
      </c>
      <c r="H329" s="115"/>
      <c r="I329" s="115">
        <f t="shared" si="230"/>
        <v>2000</v>
      </c>
      <c r="J329" s="115"/>
      <c r="K329" s="115"/>
      <c r="L329" s="115"/>
    </row>
    <row r="330" spans="1:12" ht="63" x14ac:dyDescent="0.2">
      <c r="A330" s="145" t="s">
        <v>632</v>
      </c>
      <c r="B330" s="145"/>
      <c r="C330" s="136" t="s">
        <v>128</v>
      </c>
      <c r="D330" s="115">
        <f t="shared" si="230"/>
        <v>2000</v>
      </c>
      <c r="E330" s="115"/>
      <c r="F330" s="115">
        <f t="shared" si="230"/>
        <v>2000</v>
      </c>
      <c r="G330" s="115">
        <f t="shared" si="230"/>
        <v>2000</v>
      </c>
      <c r="H330" s="115"/>
      <c r="I330" s="115">
        <f t="shared" si="230"/>
        <v>2000</v>
      </c>
      <c r="J330" s="115"/>
      <c r="K330" s="115"/>
      <c r="L330" s="115"/>
    </row>
    <row r="331" spans="1:12" ht="31.5" x14ac:dyDescent="0.2">
      <c r="A331" s="146" t="s">
        <v>632</v>
      </c>
      <c r="B331" s="150" t="s">
        <v>28</v>
      </c>
      <c r="C331" s="147" t="s">
        <v>29</v>
      </c>
      <c r="D331" s="119">
        <v>2000</v>
      </c>
      <c r="E331" s="119"/>
      <c r="F331" s="119">
        <f>D331+E331</f>
        <v>2000</v>
      </c>
      <c r="G331" s="119">
        <v>2000</v>
      </c>
      <c r="H331" s="119"/>
      <c r="I331" s="119">
        <f>G331+H331</f>
        <v>2000</v>
      </c>
      <c r="J331" s="125"/>
      <c r="K331" s="126"/>
      <c r="L331" s="125"/>
    </row>
    <row r="332" spans="1:12" x14ac:dyDescent="0.2">
      <c r="A332" s="145" t="s">
        <v>513</v>
      </c>
      <c r="B332" s="145"/>
      <c r="C332" s="136" t="s">
        <v>361</v>
      </c>
      <c r="D332" s="115">
        <f>D333+D336+D342</f>
        <v>179462.27</v>
      </c>
      <c r="E332" s="115"/>
      <c r="F332" s="115">
        <f t="shared" ref="F332:L332" si="231">F333+F336+F342</f>
        <v>179462.27</v>
      </c>
      <c r="G332" s="115">
        <f t="shared" si="231"/>
        <v>179462.27</v>
      </c>
      <c r="H332" s="115"/>
      <c r="I332" s="115">
        <f t="shared" si="231"/>
        <v>179462.27</v>
      </c>
      <c r="J332" s="115">
        <f t="shared" si="231"/>
        <v>181462.27</v>
      </c>
      <c r="K332" s="115"/>
      <c r="L332" s="115">
        <f t="shared" si="231"/>
        <v>181462.27</v>
      </c>
    </row>
    <row r="333" spans="1:12" ht="31.5" x14ac:dyDescent="0.2">
      <c r="A333" s="145" t="s">
        <v>514</v>
      </c>
      <c r="B333" s="145"/>
      <c r="C333" s="136" t="s">
        <v>626</v>
      </c>
      <c r="D333" s="115"/>
      <c r="E333" s="115"/>
      <c r="F333" s="115"/>
      <c r="G333" s="115"/>
      <c r="H333" s="115"/>
      <c r="I333" s="115"/>
      <c r="J333" s="115">
        <f t="shared" ref="J333:L334" si="232">J334</f>
        <v>2000</v>
      </c>
      <c r="K333" s="115"/>
      <c r="L333" s="115">
        <f t="shared" si="232"/>
        <v>2000</v>
      </c>
    </row>
    <row r="334" spans="1:12" ht="31.5" x14ac:dyDescent="0.2">
      <c r="A334" s="145" t="s">
        <v>515</v>
      </c>
      <c r="B334" s="145"/>
      <c r="C334" s="136" t="s">
        <v>229</v>
      </c>
      <c r="D334" s="115"/>
      <c r="E334" s="115"/>
      <c r="F334" s="115"/>
      <c r="G334" s="115"/>
      <c r="H334" s="115"/>
      <c r="I334" s="115"/>
      <c r="J334" s="115">
        <f t="shared" si="232"/>
        <v>2000</v>
      </c>
      <c r="K334" s="115"/>
      <c r="L334" s="115">
        <f t="shared" si="232"/>
        <v>2000</v>
      </c>
    </row>
    <row r="335" spans="1:12" ht="31.5" x14ac:dyDescent="0.2">
      <c r="A335" s="146" t="s">
        <v>515</v>
      </c>
      <c r="B335" s="150" t="s">
        <v>28</v>
      </c>
      <c r="C335" s="147" t="s">
        <v>29</v>
      </c>
      <c r="D335" s="119"/>
      <c r="E335" s="119"/>
      <c r="F335" s="119"/>
      <c r="G335" s="119"/>
      <c r="H335" s="119"/>
      <c r="I335" s="119"/>
      <c r="J335" s="125">
        <v>2000</v>
      </c>
      <c r="K335" s="126"/>
      <c r="L335" s="125">
        <f>J335+K335</f>
        <v>2000</v>
      </c>
    </row>
    <row r="336" spans="1:12" ht="47.25" x14ac:dyDescent="0.2">
      <c r="A336" s="127" t="s">
        <v>516</v>
      </c>
      <c r="B336" s="127"/>
      <c r="C336" s="128" t="s">
        <v>628</v>
      </c>
      <c r="D336" s="115">
        <f>D337+D340</f>
        <v>171992</v>
      </c>
      <c r="E336" s="115"/>
      <c r="F336" s="115">
        <f t="shared" ref="F336:L336" si="233">F337+F340</f>
        <v>171992</v>
      </c>
      <c r="G336" s="115">
        <f t="shared" si="233"/>
        <v>171992</v>
      </c>
      <c r="H336" s="115"/>
      <c r="I336" s="115">
        <f t="shared" si="233"/>
        <v>171992</v>
      </c>
      <c r="J336" s="115">
        <f t="shared" si="233"/>
        <v>171992</v>
      </c>
      <c r="K336" s="115"/>
      <c r="L336" s="115">
        <f t="shared" si="233"/>
        <v>171992</v>
      </c>
    </row>
    <row r="337" spans="1:12" x14ac:dyDescent="0.2">
      <c r="A337" s="145" t="s">
        <v>517</v>
      </c>
      <c r="B337" s="145"/>
      <c r="C337" s="136" t="s">
        <v>22</v>
      </c>
      <c r="D337" s="115">
        <f>D338+D339</f>
        <v>7064.8</v>
      </c>
      <c r="E337" s="115"/>
      <c r="F337" s="115">
        <f t="shared" ref="F337:L337" si="234">F338+F339</f>
        <v>7064.8</v>
      </c>
      <c r="G337" s="115">
        <f t="shared" si="234"/>
        <v>7064.8</v>
      </c>
      <c r="H337" s="115"/>
      <c r="I337" s="115">
        <f t="shared" si="234"/>
        <v>7064.8</v>
      </c>
      <c r="J337" s="115">
        <f t="shared" si="234"/>
        <v>7064.8</v>
      </c>
      <c r="K337" s="115"/>
      <c r="L337" s="115">
        <f t="shared" si="234"/>
        <v>7064.8</v>
      </c>
    </row>
    <row r="338" spans="1:12" ht="63" x14ac:dyDescent="0.2">
      <c r="A338" s="146" t="s">
        <v>517</v>
      </c>
      <c r="B338" s="151" t="s">
        <v>3</v>
      </c>
      <c r="C338" s="147" t="s">
        <v>4</v>
      </c>
      <c r="D338" s="119">
        <v>6866.7</v>
      </c>
      <c r="E338" s="119"/>
      <c r="F338" s="119">
        <f t="shared" ref="F338:F339" si="235">D338+E338</f>
        <v>6866.7</v>
      </c>
      <c r="G338" s="119">
        <v>6866.7</v>
      </c>
      <c r="H338" s="119"/>
      <c r="I338" s="119">
        <f t="shared" ref="I338:I339" si="236">G338+H338</f>
        <v>6866.7</v>
      </c>
      <c r="J338" s="119">
        <v>6866.7</v>
      </c>
      <c r="K338" s="126"/>
      <c r="L338" s="125">
        <f t="shared" ref="L338:L339" si="237">J338+K338</f>
        <v>6866.7</v>
      </c>
    </row>
    <row r="339" spans="1:12" ht="31.5" x14ac:dyDescent="0.2">
      <c r="A339" s="146" t="s">
        <v>517</v>
      </c>
      <c r="B339" s="151" t="s">
        <v>6</v>
      </c>
      <c r="C339" s="147" t="s">
        <v>7</v>
      </c>
      <c r="D339" s="119">
        <v>198.1</v>
      </c>
      <c r="E339" s="119"/>
      <c r="F339" s="119">
        <f t="shared" si="235"/>
        <v>198.1</v>
      </c>
      <c r="G339" s="119">
        <v>198.1</v>
      </c>
      <c r="H339" s="119"/>
      <c r="I339" s="119">
        <f t="shared" si="236"/>
        <v>198.1</v>
      </c>
      <c r="J339" s="119">
        <v>198.1</v>
      </c>
      <c r="K339" s="126"/>
      <c r="L339" s="125">
        <f t="shared" si="237"/>
        <v>198.1</v>
      </c>
    </row>
    <row r="340" spans="1:12" ht="47.25" x14ac:dyDescent="0.2">
      <c r="A340" s="145" t="s">
        <v>677</v>
      </c>
      <c r="B340" s="145"/>
      <c r="C340" s="136" t="s">
        <v>518</v>
      </c>
      <c r="D340" s="115">
        <f>D341</f>
        <v>164927.20000000001</v>
      </c>
      <c r="E340" s="115"/>
      <c r="F340" s="115">
        <f t="shared" ref="F340:L340" si="238">F341</f>
        <v>164927.20000000001</v>
      </c>
      <c r="G340" s="115">
        <f t="shared" si="238"/>
        <v>164927.20000000001</v>
      </c>
      <c r="H340" s="115"/>
      <c r="I340" s="115">
        <f t="shared" si="238"/>
        <v>164927.20000000001</v>
      </c>
      <c r="J340" s="115">
        <f t="shared" si="238"/>
        <v>164927.20000000001</v>
      </c>
      <c r="K340" s="115"/>
      <c r="L340" s="115">
        <f t="shared" si="238"/>
        <v>164927.20000000001</v>
      </c>
    </row>
    <row r="341" spans="1:12" ht="31.5" x14ac:dyDescent="0.2">
      <c r="A341" s="146" t="s">
        <v>677</v>
      </c>
      <c r="B341" s="150" t="s">
        <v>28</v>
      </c>
      <c r="C341" s="147" t="s">
        <v>29</v>
      </c>
      <c r="D341" s="119">
        <f>98+164829.2</f>
        <v>164927.20000000001</v>
      </c>
      <c r="E341" s="119"/>
      <c r="F341" s="119">
        <f>D341+E341</f>
        <v>164927.20000000001</v>
      </c>
      <c r="G341" s="119">
        <f>98+164829.2</f>
        <v>164927.20000000001</v>
      </c>
      <c r="H341" s="119"/>
      <c r="I341" s="119">
        <f>G341+H341</f>
        <v>164927.20000000001</v>
      </c>
      <c r="J341" s="119">
        <f>98+164829.2</f>
        <v>164927.20000000001</v>
      </c>
      <c r="K341" s="126"/>
      <c r="L341" s="125">
        <f>J341+K341</f>
        <v>164927.20000000001</v>
      </c>
    </row>
    <row r="342" spans="1:12" ht="31.5" x14ac:dyDescent="0.2">
      <c r="A342" s="135" t="s">
        <v>519</v>
      </c>
      <c r="B342" s="135"/>
      <c r="C342" s="136" t="s">
        <v>640</v>
      </c>
      <c r="D342" s="115">
        <f>D343+D347+D349+D351+D353</f>
        <v>7470.27</v>
      </c>
      <c r="E342" s="115"/>
      <c r="F342" s="115">
        <f t="shared" ref="F342:L342" si="239">F343+F347+F349+F351+F353</f>
        <v>7470.2699999999995</v>
      </c>
      <c r="G342" s="115">
        <f t="shared" si="239"/>
        <v>7470.27</v>
      </c>
      <c r="H342" s="115"/>
      <c r="I342" s="115">
        <f t="shared" si="239"/>
        <v>7470.2699999999995</v>
      </c>
      <c r="J342" s="115">
        <f t="shared" si="239"/>
        <v>7470.27</v>
      </c>
      <c r="K342" s="115"/>
      <c r="L342" s="115">
        <f t="shared" si="239"/>
        <v>7470.2699999999995</v>
      </c>
    </row>
    <row r="343" spans="1:12" x14ac:dyDescent="0.2">
      <c r="A343" s="145" t="s">
        <v>520</v>
      </c>
      <c r="B343" s="145"/>
      <c r="C343" s="136" t="s">
        <v>109</v>
      </c>
      <c r="D343" s="115">
        <f>D344+D345+D346</f>
        <v>4743.6000000000004</v>
      </c>
      <c r="E343" s="115"/>
      <c r="F343" s="115">
        <f t="shared" ref="F343:L343" si="240">F344+F345+F346</f>
        <v>4743.5999999999995</v>
      </c>
      <c r="G343" s="115">
        <f t="shared" si="240"/>
        <v>4743.6000000000004</v>
      </c>
      <c r="H343" s="115"/>
      <c r="I343" s="115">
        <f t="shared" si="240"/>
        <v>4743.5999999999995</v>
      </c>
      <c r="J343" s="115">
        <f t="shared" si="240"/>
        <v>4743.6000000000004</v>
      </c>
      <c r="K343" s="115"/>
      <c r="L343" s="115">
        <f t="shared" si="240"/>
        <v>4743.5999999999995</v>
      </c>
    </row>
    <row r="344" spans="1:12" ht="31.5" x14ac:dyDescent="0.2">
      <c r="A344" s="146" t="s">
        <v>520</v>
      </c>
      <c r="B344" s="151" t="s">
        <v>6</v>
      </c>
      <c r="C344" s="147" t="s">
        <v>7</v>
      </c>
      <c r="D344" s="119">
        <v>879.2</v>
      </c>
      <c r="E344" s="119"/>
      <c r="F344" s="119">
        <f t="shared" ref="F344:F346" si="241">D344+E344</f>
        <v>879.2</v>
      </c>
      <c r="G344" s="119">
        <v>879.2</v>
      </c>
      <c r="H344" s="119"/>
      <c r="I344" s="119">
        <f t="shared" ref="I344:I346" si="242">G344+H344</f>
        <v>879.2</v>
      </c>
      <c r="J344" s="119">
        <v>879.2</v>
      </c>
      <c r="K344" s="126"/>
      <c r="L344" s="125">
        <f t="shared" ref="L344:L346" si="243">J344+K344</f>
        <v>879.2</v>
      </c>
    </row>
    <row r="345" spans="1:12" ht="23.25" customHeight="1" x14ac:dyDescent="0.2">
      <c r="A345" s="146" t="s">
        <v>520</v>
      </c>
      <c r="B345" s="151" t="s">
        <v>17</v>
      </c>
      <c r="C345" s="147" t="s">
        <v>18</v>
      </c>
      <c r="D345" s="119">
        <v>699.7</v>
      </c>
      <c r="E345" s="119">
        <v>-579.70000000000005</v>
      </c>
      <c r="F345" s="119">
        <f t="shared" si="241"/>
        <v>120</v>
      </c>
      <c r="G345" s="119">
        <v>699.7</v>
      </c>
      <c r="H345" s="119">
        <v>-579.70000000000005</v>
      </c>
      <c r="I345" s="119">
        <f t="shared" si="242"/>
        <v>120</v>
      </c>
      <c r="J345" s="119">
        <v>699.7</v>
      </c>
      <c r="K345" s="119">
        <v>-579.70000000000005</v>
      </c>
      <c r="L345" s="125">
        <f t="shared" si="243"/>
        <v>120</v>
      </c>
    </row>
    <row r="346" spans="1:12" ht="31.5" x14ac:dyDescent="0.2">
      <c r="A346" s="146" t="s">
        <v>520</v>
      </c>
      <c r="B346" s="150" t="s">
        <v>28</v>
      </c>
      <c r="C346" s="147" t="s">
        <v>29</v>
      </c>
      <c r="D346" s="119">
        <v>3164.7</v>
      </c>
      <c r="E346" s="119">
        <v>579.70000000000005</v>
      </c>
      <c r="F346" s="119">
        <f t="shared" si="241"/>
        <v>3744.3999999999996</v>
      </c>
      <c r="G346" s="119">
        <v>3164.7</v>
      </c>
      <c r="H346" s="119">
        <v>579.70000000000005</v>
      </c>
      <c r="I346" s="119">
        <f t="shared" si="242"/>
        <v>3744.3999999999996</v>
      </c>
      <c r="J346" s="119">
        <v>3164.7</v>
      </c>
      <c r="K346" s="119">
        <v>579.70000000000005</v>
      </c>
      <c r="L346" s="125">
        <f t="shared" si="243"/>
        <v>3744.3999999999996</v>
      </c>
    </row>
    <row r="347" spans="1:12" ht="31.5" x14ac:dyDescent="0.2">
      <c r="A347" s="145" t="s">
        <v>521</v>
      </c>
      <c r="B347" s="145"/>
      <c r="C347" s="136" t="s">
        <v>108</v>
      </c>
      <c r="D347" s="115">
        <f>D348</f>
        <v>300</v>
      </c>
      <c r="E347" s="115"/>
      <c r="F347" s="115">
        <f t="shared" ref="F347:L347" si="244">F348</f>
        <v>300</v>
      </c>
      <c r="G347" s="115">
        <f t="shared" si="244"/>
        <v>300</v>
      </c>
      <c r="H347" s="115"/>
      <c r="I347" s="115">
        <f t="shared" si="244"/>
        <v>300</v>
      </c>
      <c r="J347" s="115">
        <f t="shared" si="244"/>
        <v>300</v>
      </c>
      <c r="K347" s="115"/>
      <c r="L347" s="115">
        <f t="shared" si="244"/>
        <v>300</v>
      </c>
    </row>
    <row r="348" spans="1:12" ht="31.5" x14ac:dyDescent="0.2">
      <c r="A348" s="146" t="s">
        <v>521</v>
      </c>
      <c r="B348" s="150" t="s">
        <v>28</v>
      </c>
      <c r="C348" s="147" t="s">
        <v>29</v>
      </c>
      <c r="D348" s="119">
        <v>300</v>
      </c>
      <c r="E348" s="119"/>
      <c r="F348" s="119">
        <f>D348+E348</f>
        <v>300</v>
      </c>
      <c r="G348" s="119">
        <v>300</v>
      </c>
      <c r="H348" s="119"/>
      <c r="I348" s="119">
        <f>G348+H348</f>
        <v>300</v>
      </c>
      <c r="J348" s="119">
        <v>300</v>
      </c>
      <c r="K348" s="126"/>
      <c r="L348" s="125">
        <f>J348+K348</f>
        <v>300</v>
      </c>
    </row>
    <row r="349" spans="1:12" ht="31.5" x14ac:dyDescent="0.2">
      <c r="A349" s="145" t="s">
        <v>522</v>
      </c>
      <c r="B349" s="145"/>
      <c r="C349" s="136" t="s">
        <v>107</v>
      </c>
      <c r="D349" s="115">
        <f>D350</f>
        <v>980</v>
      </c>
      <c r="E349" s="115"/>
      <c r="F349" s="115">
        <f t="shared" ref="F349:L349" si="245">F350</f>
        <v>980</v>
      </c>
      <c r="G349" s="115">
        <f t="shared" si="245"/>
        <v>980</v>
      </c>
      <c r="H349" s="115"/>
      <c r="I349" s="115">
        <f t="shared" si="245"/>
        <v>980</v>
      </c>
      <c r="J349" s="115">
        <f t="shared" si="245"/>
        <v>980</v>
      </c>
      <c r="K349" s="115"/>
      <c r="L349" s="115">
        <f t="shared" si="245"/>
        <v>980</v>
      </c>
    </row>
    <row r="350" spans="1:12" ht="31.5" x14ac:dyDescent="0.2">
      <c r="A350" s="146" t="s">
        <v>522</v>
      </c>
      <c r="B350" s="150" t="s">
        <v>28</v>
      </c>
      <c r="C350" s="147" t="s">
        <v>29</v>
      </c>
      <c r="D350" s="119">
        <v>980</v>
      </c>
      <c r="E350" s="119"/>
      <c r="F350" s="119">
        <f>D350+E350</f>
        <v>980</v>
      </c>
      <c r="G350" s="119">
        <v>980</v>
      </c>
      <c r="H350" s="119"/>
      <c r="I350" s="119">
        <f>G350+H350</f>
        <v>980</v>
      </c>
      <c r="J350" s="119">
        <v>980</v>
      </c>
      <c r="K350" s="126"/>
      <c r="L350" s="125">
        <f>J350+K350</f>
        <v>980</v>
      </c>
    </row>
    <row r="351" spans="1:12" ht="37.5" customHeight="1" x14ac:dyDescent="0.2">
      <c r="A351" s="145" t="s">
        <v>523</v>
      </c>
      <c r="B351" s="145"/>
      <c r="C351" s="136" t="s">
        <v>321</v>
      </c>
      <c r="D351" s="115">
        <f>D352</f>
        <v>1080</v>
      </c>
      <c r="E351" s="115"/>
      <c r="F351" s="115">
        <f t="shared" ref="F351:L351" si="246">F352</f>
        <v>1080</v>
      </c>
      <c r="G351" s="115">
        <f t="shared" si="246"/>
        <v>1080</v>
      </c>
      <c r="H351" s="115"/>
      <c r="I351" s="115">
        <f t="shared" si="246"/>
        <v>1080</v>
      </c>
      <c r="J351" s="115">
        <f t="shared" si="246"/>
        <v>1080</v>
      </c>
      <c r="K351" s="115"/>
      <c r="L351" s="115">
        <f t="shared" si="246"/>
        <v>1080</v>
      </c>
    </row>
    <row r="352" spans="1:12" x14ac:dyDescent="0.2">
      <c r="A352" s="146" t="s">
        <v>523</v>
      </c>
      <c r="B352" s="151" t="s">
        <v>17</v>
      </c>
      <c r="C352" s="147" t="s">
        <v>18</v>
      </c>
      <c r="D352" s="119">
        <v>1080</v>
      </c>
      <c r="E352" s="119"/>
      <c r="F352" s="119">
        <f>D352+E352</f>
        <v>1080</v>
      </c>
      <c r="G352" s="119">
        <v>1080</v>
      </c>
      <c r="H352" s="119"/>
      <c r="I352" s="119">
        <f>G352+H352</f>
        <v>1080</v>
      </c>
      <c r="J352" s="119">
        <v>1080</v>
      </c>
      <c r="K352" s="126"/>
      <c r="L352" s="125">
        <f>J352+K352</f>
        <v>1080</v>
      </c>
    </row>
    <row r="353" spans="1:12" ht="31.5" x14ac:dyDescent="0.2">
      <c r="A353" s="145" t="s">
        <v>524</v>
      </c>
      <c r="B353" s="145"/>
      <c r="C353" s="136" t="s">
        <v>275</v>
      </c>
      <c r="D353" s="115">
        <f>D354</f>
        <v>366.67</v>
      </c>
      <c r="E353" s="115"/>
      <c r="F353" s="115">
        <f t="shared" ref="F353:L353" si="247">F354</f>
        <v>366.67</v>
      </c>
      <c r="G353" s="115">
        <f t="shared" si="247"/>
        <v>366.67</v>
      </c>
      <c r="H353" s="115"/>
      <c r="I353" s="115">
        <f t="shared" si="247"/>
        <v>366.67</v>
      </c>
      <c r="J353" s="115">
        <f t="shared" si="247"/>
        <v>366.67</v>
      </c>
      <c r="K353" s="115"/>
      <c r="L353" s="115">
        <f t="shared" si="247"/>
        <v>366.67</v>
      </c>
    </row>
    <row r="354" spans="1:12" ht="31.5" x14ac:dyDescent="0.2">
      <c r="A354" s="146" t="s">
        <v>524</v>
      </c>
      <c r="B354" s="150" t="s">
        <v>28</v>
      </c>
      <c r="C354" s="147" t="s">
        <v>29</v>
      </c>
      <c r="D354" s="119">
        <v>366.67</v>
      </c>
      <c r="E354" s="119"/>
      <c r="F354" s="119">
        <f>D354+E354</f>
        <v>366.67</v>
      </c>
      <c r="G354" s="119">
        <v>366.67</v>
      </c>
      <c r="H354" s="119"/>
      <c r="I354" s="119">
        <f>G354+H354</f>
        <v>366.67</v>
      </c>
      <c r="J354" s="119">
        <v>366.67</v>
      </c>
      <c r="K354" s="126"/>
      <c r="L354" s="125">
        <f>J354+K354</f>
        <v>366.67</v>
      </c>
    </row>
    <row r="355" spans="1:12" ht="31.5" x14ac:dyDescent="0.2">
      <c r="A355" s="145" t="s">
        <v>26</v>
      </c>
      <c r="B355" s="145"/>
      <c r="C355" s="136" t="s">
        <v>309</v>
      </c>
      <c r="D355" s="115">
        <f>D356</f>
        <v>22161.312459999997</v>
      </c>
      <c r="E355" s="115"/>
      <c r="F355" s="115">
        <f t="shared" ref="F355:L355" si="248">F356</f>
        <v>22161.312459999997</v>
      </c>
      <c r="G355" s="115">
        <f t="shared" si="248"/>
        <v>14196.4</v>
      </c>
      <c r="H355" s="115"/>
      <c r="I355" s="115">
        <f t="shared" si="248"/>
        <v>14196.4</v>
      </c>
      <c r="J355" s="115">
        <f t="shared" si="248"/>
        <v>14196.4</v>
      </c>
      <c r="K355" s="115"/>
      <c r="L355" s="115">
        <f t="shared" si="248"/>
        <v>14196.4</v>
      </c>
    </row>
    <row r="356" spans="1:12" x14ac:dyDescent="0.2">
      <c r="A356" s="145" t="s">
        <v>72</v>
      </c>
      <c r="B356" s="145"/>
      <c r="C356" s="136" t="s">
        <v>361</v>
      </c>
      <c r="D356" s="115">
        <f>D357+D423+D427+D432+D435</f>
        <v>22161.312459999997</v>
      </c>
      <c r="E356" s="115"/>
      <c r="F356" s="115">
        <f t="shared" ref="F356:L356" si="249">F357+F423+F427+F432+F435</f>
        <v>22161.312459999997</v>
      </c>
      <c r="G356" s="115">
        <f t="shared" si="249"/>
        <v>14196.4</v>
      </c>
      <c r="H356" s="115"/>
      <c r="I356" s="115">
        <f t="shared" si="249"/>
        <v>14196.4</v>
      </c>
      <c r="J356" s="115">
        <f t="shared" si="249"/>
        <v>14196.4</v>
      </c>
      <c r="K356" s="115"/>
      <c r="L356" s="115">
        <f t="shared" si="249"/>
        <v>14196.4</v>
      </c>
    </row>
    <row r="357" spans="1:12" ht="31.5" x14ac:dyDescent="0.2">
      <c r="A357" s="145" t="s">
        <v>73</v>
      </c>
      <c r="B357" s="145"/>
      <c r="C357" s="136" t="s">
        <v>627</v>
      </c>
      <c r="D357" s="115">
        <f>D358+D360+D397</f>
        <v>10164.91246</v>
      </c>
      <c r="E357" s="115"/>
      <c r="F357" s="115">
        <f t="shared" ref="F357:L357" si="250">F358+F360+F397</f>
        <v>10164.91246</v>
      </c>
      <c r="G357" s="115">
        <f t="shared" si="250"/>
        <v>2200</v>
      </c>
      <c r="H357" s="115"/>
      <c r="I357" s="115">
        <f t="shared" si="250"/>
        <v>2200</v>
      </c>
      <c r="J357" s="115">
        <f t="shared" si="250"/>
        <v>2200</v>
      </c>
      <c r="K357" s="115"/>
      <c r="L357" s="115">
        <f t="shared" si="250"/>
        <v>2200</v>
      </c>
    </row>
    <row r="358" spans="1:12" x14ac:dyDescent="0.2">
      <c r="A358" s="145" t="s">
        <v>525</v>
      </c>
      <c r="B358" s="145"/>
      <c r="C358" s="136" t="s">
        <v>526</v>
      </c>
      <c r="D358" s="115">
        <f>D359</f>
        <v>1200</v>
      </c>
      <c r="E358" s="115"/>
      <c r="F358" s="115">
        <f t="shared" ref="F358:L358" si="251">F359</f>
        <v>1200</v>
      </c>
      <c r="G358" s="115">
        <f t="shared" si="251"/>
        <v>1200</v>
      </c>
      <c r="H358" s="115"/>
      <c r="I358" s="115">
        <f t="shared" si="251"/>
        <v>1200</v>
      </c>
      <c r="J358" s="115">
        <f t="shared" si="251"/>
        <v>1200</v>
      </c>
      <c r="K358" s="115"/>
      <c r="L358" s="115">
        <f t="shared" si="251"/>
        <v>1200</v>
      </c>
    </row>
    <row r="359" spans="1:12" ht="31.5" x14ac:dyDescent="0.2">
      <c r="A359" s="146" t="s">
        <v>525</v>
      </c>
      <c r="B359" s="146" t="s">
        <v>28</v>
      </c>
      <c r="C359" s="147" t="s">
        <v>29</v>
      </c>
      <c r="D359" s="119">
        <v>1200</v>
      </c>
      <c r="E359" s="119"/>
      <c r="F359" s="119">
        <f>D359+E359</f>
        <v>1200</v>
      </c>
      <c r="G359" s="119">
        <v>1200</v>
      </c>
      <c r="H359" s="119"/>
      <c r="I359" s="119">
        <f>G359+H359</f>
        <v>1200</v>
      </c>
      <c r="J359" s="125">
        <v>1200</v>
      </c>
      <c r="K359" s="126"/>
      <c r="L359" s="125">
        <f>J359+K359</f>
        <v>1200</v>
      </c>
    </row>
    <row r="360" spans="1:12" s="149" customFormat="1" ht="31.5" x14ac:dyDescent="0.2">
      <c r="A360" s="145" t="s">
        <v>527</v>
      </c>
      <c r="B360" s="145"/>
      <c r="C360" s="136" t="s">
        <v>528</v>
      </c>
      <c r="D360" s="115">
        <f>D363+D361+D367+D365+D371+D369+D375+D373+D379+D377+D383+D381+D387+D385+D391+D389+D395+D393</f>
        <v>6596.0654599999989</v>
      </c>
      <c r="E360" s="115"/>
      <c r="F360" s="115">
        <f t="shared" ref="F360" si="252">F363+F361+F367+F365+F371+F369+F375+F373+F379+F377+F383+F381+F387+F385+F391+F389+F395+F393</f>
        <v>6596.0654599999989</v>
      </c>
      <c r="G360" s="115"/>
      <c r="H360" s="115"/>
      <c r="I360" s="115"/>
      <c r="J360" s="115"/>
      <c r="K360" s="115"/>
      <c r="L360" s="115"/>
    </row>
    <row r="361" spans="1:12" ht="31.5" x14ac:dyDescent="0.2">
      <c r="A361" s="145" t="s">
        <v>529</v>
      </c>
      <c r="B361" s="145"/>
      <c r="C361" s="136" t="s">
        <v>530</v>
      </c>
      <c r="D361" s="137">
        <f>D362</f>
        <v>1584.93</v>
      </c>
      <c r="E361" s="137"/>
      <c r="F361" s="137">
        <f t="shared" ref="F361" si="253">F362</f>
        <v>1584.93</v>
      </c>
      <c r="G361" s="137"/>
      <c r="H361" s="137"/>
      <c r="I361" s="137"/>
      <c r="J361" s="137"/>
      <c r="K361" s="137"/>
      <c r="L361" s="137"/>
    </row>
    <row r="362" spans="1:12" ht="31.5" x14ac:dyDescent="0.2">
      <c r="A362" s="146" t="s">
        <v>529</v>
      </c>
      <c r="B362" s="146" t="s">
        <v>28</v>
      </c>
      <c r="C362" s="147" t="s">
        <v>29</v>
      </c>
      <c r="D362" s="133">
        <v>1584.93</v>
      </c>
      <c r="E362" s="133"/>
      <c r="F362" s="119">
        <f>D362+E362</f>
        <v>1584.93</v>
      </c>
      <c r="G362" s="119"/>
      <c r="H362" s="119"/>
      <c r="I362" s="119"/>
      <c r="J362" s="125"/>
      <c r="K362" s="126"/>
      <c r="L362" s="125"/>
    </row>
    <row r="363" spans="1:12" ht="47.25" x14ac:dyDescent="0.2">
      <c r="A363" s="145" t="s">
        <v>529</v>
      </c>
      <c r="B363" s="145"/>
      <c r="C363" s="136" t="s">
        <v>531</v>
      </c>
      <c r="D363" s="137">
        <f>D364</f>
        <v>317.32153</v>
      </c>
      <c r="E363" s="137"/>
      <c r="F363" s="137">
        <f t="shared" ref="F363" si="254">F364</f>
        <v>317.32153</v>
      </c>
      <c r="G363" s="137"/>
      <c r="H363" s="137"/>
      <c r="I363" s="137"/>
      <c r="J363" s="137"/>
      <c r="K363" s="137"/>
      <c r="L363" s="137"/>
    </row>
    <row r="364" spans="1:12" ht="31.5" x14ac:dyDescent="0.2">
      <c r="A364" s="146" t="s">
        <v>529</v>
      </c>
      <c r="B364" s="146" t="s">
        <v>28</v>
      </c>
      <c r="C364" s="147" t="s">
        <v>29</v>
      </c>
      <c r="D364" s="133">
        <v>317.32153</v>
      </c>
      <c r="E364" s="133"/>
      <c r="F364" s="119">
        <f>D364+E364</f>
        <v>317.32153</v>
      </c>
      <c r="G364" s="119"/>
      <c r="H364" s="119"/>
      <c r="I364" s="119"/>
      <c r="J364" s="125"/>
      <c r="K364" s="126"/>
      <c r="L364" s="125"/>
    </row>
    <row r="365" spans="1:12" ht="31.5" x14ac:dyDescent="0.2">
      <c r="A365" s="145" t="s">
        <v>532</v>
      </c>
      <c r="B365" s="145"/>
      <c r="C365" s="136" t="s">
        <v>533</v>
      </c>
      <c r="D365" s="137">
        <f>D366</f>
        <v>231.33</v>
      </c>
      <c r="E365" s="137"/>
      <c r="F365" s="137">
        <f t="shared" ref="F365" si="255">F366</f>
        <v>231.33</v>
      </c>
      <c r="G365" s="137"/>
      <c r="H365" s="137"/>
      <c r="I365" s="137"/>
      <c r="J365" s="137"/>
      <c r="K365" s="137"/>
      <c r="L365" s="137"/>
    </row>
    <row r="366" spans="1:12" ht="31.5" x14ac:dyDescent="0.2">
      <c r="A366" s="146" t="s">
        <v>532</v>
      </c>
      <c r="B366" s="146" t="s">
        <v>28</v>
      </c>
      <c r="C366" s="147" t="s">
        <v>29</v>
      </c>
      <c r="D366" s="133">
        <v>231.33</v>
      </c>
      <c r="E366" s="133"/>
      <c r="F366" s="119">
        <f>D366+E366</f>
        <v>231.33</v>
      </c>
      <c r="G366" s="119"/>
      <c r="H366" s="119"/>
      <c r="I366" s="119"/>
      <c r="J366" s="125"/>
      <c r="K366" s="126"/>
      <c r="L366" s="125"/>
    </row>
    <row r="367" spans="1:12" ht="31.5" x14ac:dyDescent="0.2">
      <c r="A367" s="145" t="s">
        <v>532</v>
      </c>
      <c r="B367" s="145"/>
      <c r="C367" s="136" t="s">
        <v>534</v>
      </c>
      <c r="D367" s="137">
        <f>D368</f>
        <v>46.364649999999997</v>
      </c>
      <c r="E367" s="137"/>
      <c r="F367" s="137">
        <f t="shared" ref="F367" si="256">F368</f>
        <v>46.364649999999997</v>
      </c>
      <c r="G367" s="137"/>
      <c r="H367" s="137"/>
      <c r="I367" s="137"/>
      <c r="J367" s="137"/>
      <c r="K367" s="137"/>
      <c r="L367" s="137"/>
    </row>
    <row r="368" spans="1:12" ht="31.5" x14ac:dyDescent="0.2">
      <c r="A368" s="146" t="s">
        <v>532</v>
      </c>
      <c r="B368" s="146" t="s">
        <v>28</v>
      </c>
      <c r="C368" s="147" t="s">
        <v>29</v>
      </c>
      <c r="D368" s="133">
        <v>46.364649999999997</v>
      </c>
      <c r="E368" s="133"/>
      <c r="F368" s="119">
        <f>D368+E368</f>
        <v>46.364649999999997</v>
      </c>
      <c r="G368" s="119"/>
      <c r="H368" s="119"/>
      <c r="I368" s="119"/>
      <c r="J368" s="125"/>
      <c r="K368" s="126"/>
      <c r="L368" s="125"/>
    </row>
    <row r="369" spans="1:12" ht="31.5" x14ac:dyDescent="0.2">
      <c r="A369" s="145" t="s">
        <v>535</v>
      </c>
      <c r="B369" s="145"/>
      <c r="C369" s="136" t="s">
        <v>536</v>
      </c>
      <c r="D369" s="137">
        <f>D370</f>
        <v>299.04000000000002</v>
      </c>
      <c r="E369" s="137"/>
      <c r="F369" s="137">
        <f t="shared" ref="F369" si="257">F370</f>
        <v>299.04000000000002</v>
      </c>
      <c r="G369" s="137"/>
      <c r="H369" s="137"/>
      <c r="I369" s="137"/>
      <c r="J369" s="137"/>
      <c r="K369" s="137"/>
      <c r="L369" s="137"/>
    </row>
    <row r="370" spans="1:12" ht="31.5" x14ac:dyDescent="0.2">
      <c r="A370" s="146" t="s">
        <v>535</v>
      </c>
      <c r="B370" s="146" t="s">
        <v>28</v>
      </c>
      <c r="C370" s="147" t="s">
        <v>29</v>
      </c>
      <c r="D370" s="133">
        <v>299.04000000000002</v>
      </c>
      <c r="E370" s="133"/>
      <c r="F370" s="119">
        <f>D370+E370</f>
        <v>299.04000000000002</v>
      </c>
      <c r="G370" s="119"/>
      <c r="H370" s="119"/>
      <c r="I370" s="119"/>
      <c r="J370" s="125"/>
      <c r="K370" s="126"/>
      <c r="L370" s="125"/>
    </row>
    <row r="371" spans="1:12" ht="35.25" customHeight="1" x14ac:dyDescent="0.2">
      <c r="A371" s="145" t="s">
        <v>535</v>
      </c>
      <c r="B371" s="145"/>
      <c r="C371" s="136" t="s">
        <v>537</v>
      </c>
      <c r="D371" s="137">
        <f>D372</f>
        <v>59.847479999999997</v>
      </c>
      <c r="E371" s="137"/>
      <c r="F371" s="137">
        <f t="shared" ref="F371" si="258">F372</f>
        <v>59.847479999999997</v>
      </c>
      <c r="G371" s="137"/>
      <c r="H371" s="137"/>
      <c r="I371" s="137"/>
      <c r="J371" s="137"/>
      <c r="K371" s="137"/>
      <c r="L371" s="137"/>
    </row>
    <row r="372" spans="1:12" ht="31.5" x14ac:dyDescent="0.2">
      <c r="A372" s="146" t="s">
        <v>535</v>
      </c>
      <c r="B372" s="146" t="s">
        <v>28</v>
      </c>
      <c r="C372" s="147" t="s">
        <v>29</v>
      </c>
      <c r="D372" s="133">
        <v>59.847479999999997</v>
      </c>
      <c r="E372" s="133"/>
      <c r="F372" s="119">
        <f>D372+E372</f>
        <v>59.847479999999997</v>
      </c>
      <c r="G372" s="119"/>
      <c r="H372" s="119"/>
      <c r="I372" s="119"/>
      <c r="J372" s="125"/>
      <c r="K372" s="126"/>
      <c r="L372" s="125"/>
    </row>
    <row r="373" spans="1:12" ht="31.5" x14ac:dyDescent="0.2">
      <c r="A373" s="145" t="s">
        <v>538</v>
      </c>
      <c r="B373" s="145"/>
      <c r="C373" s="136" t="s">
        <v>539</v>
      </c>
      <c r="D373" s="137">
        <f>D374</f>
        <v>390.15</v>
      </c>
      <c r="E373" s="137"/>
      <c r="F373" s="137">
        <f t="shared" ref="F373" si="259">F374</f>
        <v>390.15</v>
      </c>
      <c r="G373" s="137"/>
      <c r="H373" s="137"/>
      <c r="I373" s="137"/>
      <c r="J373" s="137"/>
      <c r="K373" s="137"/>
      <c r="L373" s="137"/>
    </row>
    <row r="374" spans="1:12" ht="31.5" x14ac:dyDescent="0.2">
      <c r="A374" s="146" t="s">
        <v>538</v>
      </c>
      <c r="B374" s="146" t="s">
        <v>28</v>
      </c>
      <c r="C374" s="147" t="s">
        <v>29</v>
      </c>
      <c r="D374" s="133">
        <v>390.15</v>
      </c>
      <c r="E374" s="133"/>
      <c r="F374" s="119">
        <f>D374+E374</f>
        <v>390.15</v>
      </c>
      <c r="G374" s="119"/>
      <c r="H374" s="119"/>
      <c r="I374" s="119"/>
      <c r="J374" s="125"/>
      <c r="K374" s="126"/>
      <c r="L374" s="125"/>
    </row>
    <row r="375" spans="1:12" ht="31.5" x14ac:dyDescent="0.2">
      <c r="A375" s="145" t="s">
        <v>538</v>
      </c>
      <c r="B375" s="145"/>
      <c r="C375" s="136" t="s">
        <v>540</v>
      </c>
      <c r="D375" s="137">
        <f>D376</f>
        <v>78.03</v>
      </c>
      <c r="E375" s="137"/>
      <c r="F375" s="137">
        <f t="shared" ref="F375" si="260">F376</f>
        <v>78.03</v>
      </c>
      <c r="G375" s="137"/>
      <c r="H375" s="137"/>
      <c r="I375" s="137"/>
      <c r="J375" s="137"/>
      <c r="K375" s="137"/>
      <c r="L375" s="137"/>
    </row>
    <row r="376" spans="1:12" ht="31.5" x14ac:dyDescent="0.2">
      <c r="A376" s="146" t="s">
        <v>538</v>
      </c>
      <c r="B376" s="146" t="s">
        <v>28</v>
      </c>
      <c r="C376" s="147" t="s">
        <v>29</v>
      </c>
      <c r="D376" s="133">
        <v>78.03</v>
      </c>
      <c r="E376" s="133"/>
      <c r="F376" s="119">
        <f>D376+E376</f>
        <v>78.03</v>
      </c>
      <c r="G376" s="119"/>
      <c r="H376" s="119"/>
      <c r="I376" s="119"/>
      <c r="J376" s="125"/>
      <c r="K376" s="126"/>
      <c r="L376" s="125"/>
    </row>
    <row r="377" spans="1:12" ht="47.25" x14ac:dyDescent="0.2">
      <c r="A377" s="145" t="s">
        <v>541</v>
      </c>
      <c r="B377" s="145"/>
      <c r="C377" s="136" t="s">
        <v>542</v>
      </c>
      <c r="D377" s="137">
        <f>D378</f>
        <v>759.8</v>
      </c>
      <c r="E377" s="137"/>
      <c r="F377" s="137">
        <f t="shared" ref="F377" si="261">F378</f>
        <v>759.8</v>
      </c>
      <c r="G377" s="137"/>
      <c r="H377" s="137"/>
      <c r="I377" s="137"/>
      <c r="J377" s="137"/>
      <c r="K377" s="137"/>
      <c r="L377" s="137"/>
    </row>
    <row r="378" spans="1:12" ht="31.5" x14ac:dyDescent="0.2">
      <c r="A378" s="146" t="s">
        <v>541</v>
      </c>
      <c r="B378" s="146" t="s">
        <v>28</v>
      </c>
      <c r="C378" s="147" t="s">
        <v>29</v>
      </c>
      <c r="D378" s="133">
        <v>759.8</v>
      </c>
      <c r="E378" s="133"/>
      <c r="F378" s="119">
        <f>D378+E378</f>
        <v>759.8</v>
      </c>
      <c r="G378" s="119"/>
      <c r="H378" s="119"/>
      <c r="I378" s="119"/>
      <c r="J378" s="125"/>
      <c r="K378" s="126"/>
      <c r="L378" s="125"/>
    </row>
    <row r="379" spans="1:12" ht="47.25" x14ac:dyDescent="0.2">
      <c r="A379" s="145" t="s">
        <v>541</v>
      </c>
      <c r="B379" s="145"/>
      <c r="C379" s="136" t="s">
        <v>543</v>
      </c>
      <c r="D379" s="137">
        <f>D380</f>
        <v>151.96</v>
      </c>
      <c r="E379" s="137"/>
      <c r="F379" s="137">
        <f t="shared" ref="F379" si="262">F380</f>
        <v>151.96</v>
      </c>
      <c r="G379" s="137"/>
      <c r="H379" s="137"/>
      <c r="I379" s="137"/>
      <c r="J379" s="137"/>
      <c r="K379" s="137"/>
      <c r="L379" s="137"/>
    </row>
    <row r="380" spans="1:12" ht="31.5" x14ac:dyDescent="0.2">
      <c r="A380" s="146" t="s">
        <v>541</v>
      </c>
      <c r="B380" s="146" t="s">
        <v>28</v>
      </c>
      <c r="C380" s="147" t="s">
        <v>29</v>
      </c>
      <c r="D380" s="133">
        <v>151.96</v>
      </c>
      <c r="E380" s="133"/>
      <c r="F380" s="119">
        <f>D380+E380</f>
        <v>151.96</v>
      </c>
      <c r="G380" s="119"/>
      <c r="H380" s="119"/>
      <c r="I380" s="119"/>
      <c r="J380" s="125"/>
      <c r="K380" s="126"/>
      <c r="L380" s="125"/>
    </row>
    <row r="381" spans="1:12" ht="47.25" x14ac:dyDescent="0.2">
      <c r="A381" s="145" t="s">
        <v>544</v>
      </c>
      <c r="B381" s="145"/>
      <c r="C381" s="136" t="s">
        <v>545</v>
      </c>
      <c r="D381" s="137">
        <f>D382</f>
        <v>540.57000000000005</v>
      </c>
      <c r="E381" s="137"/>
      <c r="F381" s="137">
        <f t="shared" ref="F381" si="263">F382</f>
        <v>540.57000000000005</v>
      </c>
      <c r="G381" s="137"/>
      <c r="H381" s="137"/>
      <c r="I381" s="137"/>
      <c r="J381" s="137"/>
      <c r="K381" s="137"/>
      <c r="L381" s="137"/>
    </row>
    <row r="382" spans="1:12" ht="31.5" x14ac:dyDescent="0.2">
      <c r="A382" s="146" t="s">
        <v>544</v>
      </c>
      <c r="B382" s="146" t="s">
        <v>28</v>
      </c>
      <c r="C382" s="147" t="s">
        <v>29</v>
      </c>
      <c r="D382" s="133">
        <v>540.57000000000005</v>
      </c>
      <c r="E382" s="133"/>
      <c r="F382" s="119">
        <f>D382+E382</f>
        <v>540.57000000000005</v>
      </c>
      <c r="G382" s="119"/>
      <c r="H382" s="119"/>
      <c r="I382" s="119"/>
      <c r="J382" s="125"/>
      <c r="K382" s="126"/>
      <c r="L382" s="125"/>
    </row>
    <row r="383" spans="1:12" ht="47.25" x14ac:dyDescent="0.2">
      <c r="A383" s="145" t="s">
        <v>544</v>
      </c>
      <c r="B383" s="145"/>
      <c r="C383" s="136" t="s">
        <v>546</v>
      </c>
      <c r="D383" s="137">
        <f>D384</f>
        <v>108.114</v>
      </c>
      <c r="E383" s="137"/>
      <c r="F383" s="137">
        <f t="shared" ref="F383" si="264">F384</f>
        <v>108.114</v>
      </c>
      <c r="G383" s="137"/>
      <c r="H383" s="137"/>
      <c r="I383" s="137"/>
      <c r="J383" s="137"/>
      <c r="K383" s="137"/>
      <c r="L383" s="137"/>
    </row>
    <row r="384" spans="1:12" ht="31.5" x14ac:dyDescent="0.2">
      <c r="A384" s="146" t="s">
        <v>544</v>
      </c>
      <c r="B384" s="146" t="s">
        <v>28</v>
      </c>
      <c r="C384" s="147" t="s">
        <v>29</v>
      </c>
      <c r="D384" s="133">
        <v>108.114</v>
      </c>
      <c r="E384" s="133"/>
      <c r="F384" s="119">
        <f>D384+E384</f>
        <v>108.114</v>
      </c>
      <c r="G384" s="119"/>
      <c r="H384" s="119"/>
      <c r="I384" s="119"/>
      <c r="J384" s="125"/>
      <c r="K384" s="126"/>
      <c r="L384" s="125"/>
    </row>
    <row r="385" spans="1:12" ht="31.5" x14ac:dyDescent="0.2">
      <c r="A385" s="145" t="s">
        <v>547</v>
      </c>
      <c r="B385" s="145"/>
      <c r="C385" s="136" t="s">
        <v>548</v>
      </c>
      <c r="D385" s="137">
        <f>D386</f>
        <v>248.57499999999999</v>
      </c>
      <c r="E385" s="137"/>
      <c r="F385" s="137">
        <f t="shared" ref="F385" si="265">F386</f>
        <v>248.57499999999999</v>
      </c>
      <c r="G385" s="137"/>
      <c r="H385" s="137"/>
      <c r="I385" s="137"/>
      <c r="J385" s="137"/>
      <c r="K385" s="137"/>
      <c r="L385" s="137"/>
    </row>
    <row r="386" spans="1:12" ht="31.5" x14ac:dyDescent="0.2">
      <c r="A386" s="146" t="s">
        <v>547</v>
      </c>
      <c r="B386" s="146" t="s">
        <v>28</v>
      </c>
      <c r="C386" s="147" t="s">
        <v>29</v>
      </c>
      <c r="D386" s="133">
        <v>248.57499999999999</v>
      </c>
      <c r="E386" s="133"/>
      <c r="F386" s="119">
        <f>D386+E386</f>
        <v>248.57499999999999</v>
      </c>
      <c r="G386" s="119"/>
      <c r="H386" s="119"/>
      <c r="I386" s="119"/>
      <c r="J386" s="125"/>
      <c r="K386" s="126"/>
      <c r="L386" s="125"/>
    </row>
    <row r="387" spans="1:12" ht="31.5" x14ac:dyDescent="0.2">
      <c r="A387" s="145" t="s">
        <v>547</v>
      </c>
      <c r="B387" s="145"/>
      <c r="C387" s="136" t="s">
        <v>549</v>
      </c>
      <c r="D387" s="137">
        <f>D388</f>
        <v>54.848370000000003</v>
      </c>
      <c r="E387" s="137"/>
      <c r="F387" s="137">
        <f t="shared" ref="F387" si="266">F388</f>
        <v>54.848370000000003</v>
      </c>
      <c r="G387" s="137"/>
      <c r="H387" s="137"/>
      <c r="I387" s="137"/>
      <c r="J387" s="137"/>
      <c r="K387" s="137"/>
      <c r="L387" s="137"/>
    </row>
    <row r="388" spans="1:12" ht="31.5" x14ac:dyDescent="0.2">
      <c r="A388" s="146" t="s">
        <v>547</v>
      </c>
      <c r="B388" s="146" t="s">
        <v>28</v>
      </c>
      <c r="C388" s="147" t="s">
        <v>29</v>
      </c>
      <c r="D388" s="133">
        <v>54.848370000000003</v>
      </c>
      <c r="E388" s="133"/>
      <c r="F388" s="119">
        <f>D388+E388</f>
        <v>54.848370000000003</v>
      </c>
      <c r="G388" s="119"/>
      <c r="H388" s="119"/>
      <c r="I388" s="119"/>
      <c r="J388" s="125"/>
      <c r="K388" s="126"/>
      <c r="L388" s="125"/>
    </row>
    <row r="389" spans="1:12" ht="31.5" x14ac:dyDescent="0.2">
      <c r="A389" s="145" t="s">
        <v>550</v>
      </c>
      <c r="B389" s="145"/>
      <c r="C389" s="136" t="s">
        <v>551</v>
      </c>
      <c r="D389" s="137">
        <f>D390</f>
        <v>350.32499999999999</v>
      </c>
      <c r="E389" s="137"/>
      <c r="F389" s="137">
        <f t="shared" ref="F389" si="267">F390</f>
        <v>350.32499999999999</v>
      </c>
      <c r="G389" s="137"/>
      <c r="H389" s="137"/>
      <c r="I389" s="137"/>
      <c r="J389" s="137"/>
      <c r="K389" s="137"/>
      <c r="L389" s="137"/>
    </row>
    <row r="390" spans="1:12" ht="31.5" x14ac:dyDescent="0.2">
      <c r="A390" s="146" t="s">
        <v>550</v>
      </c>
      <c r="B390" s="146" t="s">
        <v>28</v>
      </c>
      <c r="C390" s="147" t="s">
        <v>29</v>
      </c>
      <c r="D390" s="133">
        <v>350.32499999999999</v>
      </c>
      <c r="E390" s="133"/>
      <c r="F390" s="119">
        <f>D390+E390</f>
        <v>350.32499999999999</v>
      </c>
      <c r="G390" s="119"/>
      <c r="H390" s="119"/>
      <c r="I390" s="119"/>
      <c r="J390" s="125"/>
      <c r="K390" s="126"/>
      <c r="L390" s="125"/>
    </row>
    <row r="391" spans="1:12" ht="31.5" x14ac:dyDescent="0.2">
      <c r="A391" s="145" t="s">
        <v>550</v>
      </c>
      <c r="B391" s="145"/>
      <c r="C391" s="136" t="s">
        <v>552</v>
      </c>
      <c r="D391" s="137">
        <f>D392</f>
        <v>70.064999999999998</v>
      </c>
      <c r="E391" s="137"/>
      <c r="F391" s="137">
        <f t="shared" ref="F391" si="268">F392</f>
        <v>70.064999999999998</v>
      </c>
      <c r="G391" s="137"/>
      <c r="H391" s="137"/>
      <c r="I391" s="137"/>
      <c r="J391" s="137"/>
      <c r="K391" s="137"/>
      <c r="L391" s="137"/>
    </row>
    <row r="392" spans="1:12" ht="31.5" x14ac:dyDescent="0.2">
      <c r="A392" s="146" t="s">
        <v>550</v>
      </c>
      <c r="B392" s="146" t="s">
        <v>28</v>
      </c>
      <c r="C392" s="147" t="s">
        <v>29</v>
      </c>
      <c r="D392" s="133">
        <v>70.064999999999998</v>
      </c>
      <c r="E392" s="133"/>
      <c r="F392" s="119">
        <f>D392+E392</f>
        <v>70.064999999999998</v>
      </c>
      <c r="G392" s="119"/>
      <c r="H392" s="119"/>
      <c r="I392" s="119"/>
      <c r="J392" s="125"/>
      <c r="K392" s="126"/>
      <c r="L392" s="125"/>
    </row>
    <row r="393" spans="1:12" ht="31.5" x14ac:dyDescent="0.2">
      <c r="A393" s="145" t="s">
        <v>553</v>
      </c>
      <c r="B393" s="145"/>
      <c r="C393" s="136" t="s">
        <v>554</v>
      </c>
      <c r="D393" s="137">
        <f>D394</f>
        <v>1087.29</v>
      </c>
      <c r="E393" s="137"/>
      <c r="F393" s="137">
        <f t="shared" ref="F393" si="269">F394</f>
        <v>1087.29</v>
      </c>
      <c r="G393" s="137"/>
      <c r="H393" s="137"/>
      <c r="I393" s="137"/>
      <c r="J393" s="137"/>
      <c r="K393" s="137"/>
      <c r="L393" s="137"/>
    </row>
    <row r="394" spans="1:12" ht="31.5" x14ac:dyDescent="0.2">
      <c r="A394" s="146" t="s">
        <v>553</v>
      </c>
      <c r="B394" s="146" t="s">
        <v>28</v>
      </c>
      <c r="C394" s="147" t="s">
        <v>29</v>
      </c>
      <c r="D394" s="133">
        <f>303.42+783.87</f>
        <v>1087.29</v>
      </c>
      <c r="E394" s="133"/>
      <c r="F394" s="119">
        <f>D394+E394</f>
        <v>1087.29</v>
      </c>
      <c r="G394" s="119"/>
      <c r="H394" s="119"/>
      <c r="I394" s="119"/>
      <c r="J394" s="125"/>
      <c r="K394" s="126"/>
      <c r="L394" s="125"/>
    </row>
    <row r="395" spans="1:12" ht="35.25" customHeight="1" x14ac:dyDescent="0.2">
      <c r="A395" s="145" t="s">
        <v>553</v>
      </c>
      <c r="B395" s="145"/>
      <c r="C395" s="136" t="s">
        <v>555</v>
      </c>
      <c r="D395" s="137">
        <f>D396</f>
        <v>217.50443000000001</v>
      </c>
      <c r="E395" s="137"/>
      <c r="F395" s="137">
        <f t="shared" ref="F395" si="270">F396</f>
        <v>217.50443000000001</v>
      </c>
      <c r="G395" s="137"/>
      <c r="H395" s="137"/>
      <c r="I395" s="137"/>
      <c r="J395" s="137"/>
      <c r="K395" s="137"/>
      <c r="L395" s="137"/>
    </row>
    <row r="396" spans="1:12" ht="31.5" x14ac:dyDescent="0.2">
      <c r="A396" s="146" t="s">
        <v>553</v>
      </c>
      <c r="B396" s="146" t="s">
        <v>28</v>
      </c>
      <c r="C396" s="147" t="s">
        <v>29</v>
      </c>
      <c r="D396" s="133">
        <f>156.774+60.73043</f>
        <v>217.50443000000001</v>
      </c>
      <c r="E396" s="133"/>
      <c r="F396" s="119">
        <f>D396+E396</f>
        <v>217.50443000000001</v>
      </c>
      <c r="G396" s="119"/>
      <c r="H396" s="119"/>
      <c r="I396" s="119"/>
      <c r="J396" s="125"/>
      <c r="K396" s="126"/>
      <c r="L396" s="125"/>
    </row>
    <row r="397" spans="1:12" s="149" customFormat="1" ht="24" customHeight="1" x14ac:dyDescent="0.2">
      <c r="A397" s="145" t="s">
        <v>556</v>
      </c>
      <c r="B397" s="145"/>
      <c r="C397" s="159" t="s">
        <v>557</v>
      </c>
      <c r="D397" s="115">
        <f>D398+D399+D401+D403+D405+D407+D409+D411+D413+D415+D417+D419+D421</f>
        <v>2368.8470000000002</v>
      </c>
      <c r="E397" s="115"/>
      <c r="F397" s="115">
        <f>F398+F399+F401+F403+F405+F407+F409+F411+F413+F415+F417+F419+F421</f>
        <v>2368.8470000000002</v>
      </c>
      <c r="G397" s="115">
        <f>G398+G399+G401+G403+G405+G407+G409+G411+G413+G415+G417+G419+G421</f>
        <v>1000</v>
      </c>
      <c r="H397" s="115"/>
      <c r="I397" s="115">
        <f t="shared" ref="I397" si="271">I398+I399+I400</f>
        <v>1000</v>
      </c>
      <c r="J397" s="115">
        <f>J398+J399+J401+J403+J405+J407+J409+J411+J413+J415+J417+J419+J421</f>
        <v>1000</v>
      </c>
      <c r="K397" s="138"/>
      <c r="L397" s="115">
        <f t="shared" ref="L397" si="272">L398+L399+L400</f>
        <v>1000</v>
      </c>
    </row>
    <row r="398" spans="1:12" s="149" customFormat="1" ht="31.5" x14ac:dyDescent="0.2">
      <c r="A398" s="145"/>
      <c r="B398" s="146" t="s">
        <v>28</v>
      </c>
      <c r="C398" s="147" t="s">
        <v>29</v>
      </c>
      <c r="D398" s="115"/>
      <c r="E398" s="115"/>
      <c r="F398" s="119"/>
      <c r="G398" s="119">
        <v>1000</v>
      </c>
      <c r="H398" s="119"/>
      <c r="I398" s="119">
        <f>G398+H398</f>
        <v>1000</v>
      </c>
      <c r="J398" s="125">
        <v>1000</v>
      </c>
      <c r="K398" s="138"/>
      <c r="L398" s="125">
        <f>J398+K398</f>
        <v>1000</v>
      </c>
    </row>
    <row r="399" spans="1:12" ht="31.5" x14ac:dyDescent="0.2">
      <c r="A399" s="145" t="s">
        <v>558</v>
      </c>
      <c r="B399" s="145"/>
      <c r="C399" s="136" t="s">
        <v>559</v>
      </c>
      <c r="D399" s="137">
        <f>D400</f>
        <v>227.30176</v>
      </c>
      <c r="E399" s="137"/>
      <c r="F399" s="137">
        <f t="shared" ref="F399" si="273">F400</f>
        <v>227.30176</v>
      </c>
      <c r="G399" s="137"/>
      <c r="H399" s="137"/>
      <c r="I399" s="137"/>
      <c r="J399" s="137"/>
      <c r="K399" s="137"/>
      <c r="L399" s="137"/>
    </row>
    <row r="400" spans="1:12" ht="31.5" x14ac:dyDescent="0.2">
      <c r="A400" s="146" t="s">
        <v>558</v>
      </c>
      <c r="B400" s="146" t="s">
        <v>28</v>
      </c>
      <c r="C400" s="147" t="s">
        <v>29</v>
      </c>
      <c r="D400" s="133">
        <v>227.30176</v>
      </c>
      <c r="E400" s="133"/>
      <c r="F400" s="119">
        <f>D400+E400</f>
        <v>227.30176</v>
      </c>
      <c r="G400" s="133"/>
      <c r="H400" s="133"/>
      <c r="I400" s="119"/>
      <c r="J400" s="133"/>
      <c r="K400" s="126"/>
      <c r="L400" s="125"/>
    </row>
    <row r="401" spans="1:12" ht="31.5" x14ac:dyDescent="0.2">
      <c r="A401" s="145" t="s">
        <v>558</v>
      </c>
      <c r="B401" s="145"/>
      <c r="C401" s="136" t="s">
        <v>560</v>
      </c>
      <c r="D401" s="137">
        <f>D402</f>
        <v>132.22416000000001</v>
      </c>
      <c r="E401" s="137"/>
      <c r="F401" s="137">
        <f t="shared" ref="F401" si="274">F402</f>
        <v>132.22416000000001</v>
      </c>
      <c r="G401" s="137"/>
      <c r="H401" s="137"/>
      <c r="I401" s="137"/>
      <c r="J401" s="137"/>
      <c r="K401" s="137"/>
      <c r="L401" s="137"/>
    </row>
    <row r="402" spans="1:12" ht="31.5" x14ac:dyDescent="0.2">
      <c r="A402" s="146" t="s">
        <v>558</v>
      </c>
      <c r="B402" s="146" t="s">
        <v>28</v>
      </c>
      <c r="C402" s="147" t="s">
        <v>29</v>
      </c>
      <c r="D402" s="133">
        <v>132.22416000000001</v>
      </c>
      <c r="E402" s="133"/>
      <c r="F402" s="119">
        <f>D402+E402</f>
        <v>132.22416000000001</v>
      </c>
      <c r="G402" s="133"/>
      <c r="H402" s="133"/>
      <c r="I402" s="119"/>
      <c r="J402" s="133"/>
      <c r="K402" s="126"/>
      <c r="L402" s="125"/>
    </row>
    <row r="403" spans="1:12" ht="31.5" x14ac:dyDescent="0.2">
      <c r="A403" s="145" t="s">
        <v>561</v>
      </c>
      <c r="B403" s="145"/>
      <c r="C403" s="136" t="s">
        <v>730</v>
      </c>
      <c r="D403" s="137">
        <f>D404</f>
        <v>397.53447999999997</v>
      </c>
      <c r="E403" s="137"/>
      <c r="F403" s="137">
        <f t="shared" ref="F403" si="275">F404</f>
        <v>397.53447999999997</v>
      </c>
      <c r="G403" s="137"/>
      <c r="H403" s="137"/>
      <c r="I403" s="137"/>
      <c r="J403" s="137"/>
      <c r="K403" s="137"/>
      <c r="L403" s="137"/>
    </row>
    <row r="404" spans="1:12" ht="31.5" x14ac:dyDescent="0.2">
      <c r="A404" s="146" t="s">
        <v>561</v>
      </c>
      <c r="B404" s="146" t="s">
        <v>28</v>
      </c>
      <c r="C404" s="147" t="s">
        <v>29</v>
      </c>
      <c r="D404" s="133">
        <v>397.53447999999997</v>
      </c>
      <c r="E404" s="133"/>
      <c r="F404" s="119">
        <f>D404+E404</f>
        <v>397.53447999999997</v>
      </c>
      <c r="G404" s="119"/>
      <c r="H404" s="119"/>
      <c r="I404" s="119"/>
      <c r="J404" s="125"/>
      <c r="K404" s="126"/>
      <c r="L404" s="125"/>
    </row>
    <row r="405" spans="1:12" ht="33" customHeight="1" x14ac:dyDescent="0.2">
      <c r="A405" s="145" t="s">
        <v>561</v>
      </c>
      <c r="B405" s="145"/>
      <c r="C405" s="136" t="s">
        <v>731</v>
      </c>
      <c r="D405" s="137">
        <f>D406</f>
        <v>397.53447999999997</v>
      </c>
      <c r="E405" s="137"/>
      <c r="F405" s="137">
        <f t="shared" ref="F405" si="276">F406</f>
        <v>397.53447999999997</v>
      </c>
      <c r="G405" s="137"/>
      <c r="H405" s="137"/>
      <c r="I405" s="137"/>
      <c r="J405" s="137"/>
      <c r="K405" s="137"/>
      <c r="L405" s="137"/>
    </row>
    <row r="406" spans="1:12" ht="31.5" x14ac:dyDescent="0.2">
      <c r="A406" s="146" t="s">
        <v>561</v>
      </c>
      <c r="B406" s="146" t="s">
        <v>28</v>
      </c>
      <c r="C406" s="147" t="s">
        <v>29</v>
      </c>
      <c r="D406" s="133">
        <v>397.53447999999997</v>
      </c>
      <c r="E406" s="133"/>
      <c r="F406" s="119">
        <f>D406+E406</f>
        <v>397.53447999999997</v>
      </c>
      <c r="G406" s="119"/>
      <c r="H406" s="119"/>
      <c r="I406" s="119"/>
      <c r="J406" s="125"/>
      <c r="K406" s="126"/>
      <c r="L406" s="125"/>
    </row>
    <row r="407" spans="1:12" ht="47.25" x14ac:dyDescent="0.2">
      <c r="A407" s="145" t="s">
        <v>562</v>
      </c>
      <c r="B407" s="145"/>
      <c r="C407" s="136" t="s">
        <v>737</v>
      </c>
      <c r="D407" s="137">
        <f>D408</f>
        <v>203.68665999999999</v>
      </c>
      <c r="E407" s="137"/>
      <c r="F407" s="137">
        <f t="shared" ref="F407" si="277">F408</f>
        <v>203.68665999999999</v>
      </c>
      <c r="G407" s="137"/>
      <c r="H407" s="137"/>
      <c r="I407" s="137"/>
      <c r="J407" s="137"/>
      <c r="K407" s="137"/>
      <c r="L407" s="137"/>
    </row>
    <row r="408" spans="1:12" ht="31.5" x14ac:dyDescent="0.2">
      <c r="A408" s="146" t="s">
        <v>562</v>
      </c>
      <c r="B408" s="146" t="s">
        <v>28</v>
      </c>
      <c r="C408" s="147" t="s">
        <v>29</v>
      </c>
      <c r="D408" s="133">
        <v>203.68665999999999</v>
      </c>
      <c r="E408" s="133"/>
      <c r="F408" s="119">
        <f>D408+E408</f>
        <v>203.68665999999999</v>
      </c>
      <c r="G408" s="119"/>
      <c r="H408" s="119"/>
      <c r="I408" s="119"/>
      <c r="J408" s="125"/>
      <c r="K408" s="126"/>
      <c r="L408" s="125"/>
    </row>
    <row r="409" spans="1:12" ht="47.25" x14ac:dyDescent="0.2">
      <c r="A409" s="145" t="s">
        <v>562</v>
      </c>
      <c r="B409" s="145"/>
      <c r="C409" s="136" t="s">
        <v>738</v>
      </c>
      <c r="D409" s="137">
        <f>D410</f>
        <v>203.68666999999999</v>
      </c>
      <c r="E409" s="137"/>
      <c r="F409" s="137">
        <f t="shared" ref="F409" si="278">F410</f>
        <v>203.68666999999999</v>
      </c>
      <c r="G409" s="137"/>
      <c r="H409" s="137"/>
      <c r="I409" s="137"/>
      <c r="J409" s="137"/>
      <c r="K409" s="137"/>
      <c r="L409" s="137"/>
    </row>
    <row r="410" spans="1:12" ht="31.5" x14ac:dyDescent="0.2">
      <c r="A410" s="146" t="s">
        <v>562</v>
      </c>
      <c r="B410" s="146" t="s">
        <v>28</v>
      </c>
      <c r="C410" s="147" t="s">
        <v>29</v>
      </c>
      <c r="D410" s="133">
        <v>203.68666999999999</v>
      </c>
      <c r="E410" s="133"/>
      <c r="F410" s="119">
        <f>D410+E410</f>
        <v>203.68666999999999</v>
      </c>
      <c r="G410" s="119"/>
      <c r="H410" s="119"/>
      <c r="I410" s="119"/>
      <c r="J410" s="125"/>
      <c r="K410" s="126"/>
      <c r="L410" s="125"/>
    </row>
    <row r="411" spans="1:12" ht="31.5" x14ac:dyDescent="0.2">
      <c r="A411" s="145" t="s">
        <v>563</v>
      </c>
      <c r="B411" s="145"/>
      <c r="C411" s="136" t="s">
        <v>564</v>
      </c>
      <c r="D411" s="137">
        <f>D412</f>
        <v>101.75718999999999</v>
      </c>
      <c r="E411" s="137"/>
      <c r="F411" s="137">
        <f t="shared" ref="F411" si="279">F412</f>
        <v>101.75718999999999</v>
      </c>
      <c r="G411" s="137"/>
      <c r="H411" s="137"/>
      <c r="I411" s="137"/>
      <c r="J411" s="137"/>
      <c r="K411" s="137"/>
      <c r="L411" s="137"/>
    </row>
    <row r="412" spans="1:12" ht="31.5" x14ac:dyDescent="0.2">
      <c r="A412" s="146" t="s">
        <v>563</v>
      </c>
      <c r="B412" s="146" t="s">
        <v>28</v>
      </c>
      <c r="C412" s="147" t="s">
        <v>29</v>
      </c>
      <c r="D412" s="133">
        <v>101.75718999999999</v>
      </c>
      <c r="E412" s="133"/>
      <c r="F412" s="119">
        <f>D412+E412</f>
        <v>101.75718999999999</v>
      </c>
      <c r="G412" s="119"/>
      <c r="H412" s="119"/>
      <c r="I412" s="119"/>
      <c r="J412" s="125"/>
      <c r="K412" s="126"/>
      <c r="L412" s="125"/>
    </row>
    <row r="413" spans="1:12" ht="31.5" x14ac:dyDescent="0.2">
      <c r="A413" s="145" t="s">
        <v>563</v>
      </c>
      <c r="B413" s="145"/>
      <c r="C413" s="136" t="s">
        <v>565</v>
      </c>
      <c r="D413" s="137">
        <f>D414</f>
        <v>101.75718999999999</v>
      </c>
      <c r="E413" s="137"/>
      <c r="F413" s="137">
        <f t="shared" ref="F413" si="280">F414</f>
        <v>101.75718999999999</v>
      </c>
      <c r="G413" s="137"/>
      <c r="H413" s="137"/>
      <c r="I413" s="137"/>
      <c r="J413" s="137"/>
      <c r="K413" s="137"/>
      <c r="L413" s="137"/>
    </row>
    <row r="414" spans="1:12" ht="31.5" x14ac:dyDescent="0.2">
      <c r="A414" s="146" t="s">
        <v>563</v>
      </c>
      <c r="B414" s="146" t="s">
        <v>28</v>
      </c>
      <c r="C414" s="147" t="s">
        <v>29</v>
      </c>
      <c r="D414" s="133">
        <v>101.75718999999999</v>
      </c>
      <c r="E414" s="133"/>
      <c r="F414" s="119">
        <f>D414+E414</f>
        <v>101.75718999999999</v>
      </c>
      <c r="G414" s="119"/>
      <c r="H414" s="119"/>
      <c r="I414" s="119"/>
      <c r="J414" s="125"/>
      <c r="K414" s="126"/>
      <c r="L414" s="125"/>
    </row>
    <row r="415" spans="1:12" ht="47.25" x14ac:dyDescent="0.2">
      <c r="A415" s="145" t="s">
        <v>566</v>
      </c>
      <c r="B415" s="145"/>
      <c r="C415" s="136" t="s">
        <v>567</v>
      </c>
      <c r="D415" s="137">
        <f>D416</f>
        <v>114.806</v>
      </c>
      <c r="E415" s="137"/>
      <c r="F415" s="137">
        <f t="shared" ref="F415" si="281">F416</f>
        <v>114.806</v>
      </c>
      <c r="G415" s="137"/>
      <c r="H415" s="137"/>
      <c r="I415" s="137"/>
      <c r="J415" s="137"/>
      <c r="K415" s="137"/>
      <c r="L415" s="137"/>
    </row>
    <row r="416" spans="1:12" ht="31.5" x14ac:dyDescent="0.2">
      <c r="A416" s="146" t="s">
        <v>566</v>
      </c>
      <c r="B416" s="146" t="s">
        <v>28</v>
      </c>
      <c r="C416" s="147" t="s">
        <v>29</v>
      </c>
      <c r="D416" s="133">
        <v>114.806</v>
      </c>
      <c r="E416" s="133"/>
      <c r="F416" s="119">
        <f>D416+E416</f>
        <v>114.806</v>
      </c>
      <c r="G416" s="119"/>
      <c r="H416" s="119"/>
      <c r="I416" s="119"/>
      <c r="J416" s="125"/>
      <c r="K416" s="126"/>
      <c r="L416" s="125"/>
    </row>
    <row r="417" spans="1:12" ht="47.25" x14ac:dyDescent="0.2">
      <c r="A417" s="145" t="s">
        <v>566</v>
      </c>
      <c r="B417" s="145"/>
      <c r="C417" s="136" t="s">
        <v>568</v>
      </c>
      <c r="D417" s="137">
        <f>D418</f>
        <v>114.806</v>
      </c>
      <c r="E417" s="137"/>
      <c r="F417" s="137">
        <f t="shared" ref="F417" si="282">F418</f>
        <v>114.806</v>
      </c>
      <c r="G417" s="137"/>
      <c r="H417" s="137"/>
      <c r="I417" s="137"/>
      <c r="J417" s="137"/>
      <c r="K417" s="137"/>
      <c r="L417" s="137"/>
    </row>
    <row r="418" spans="1:12" ht="31.5" x14ac:dyDescent="0.2">
      <c r="A418" s="146" t="s">
        <v>566</v>
      </c>
      <c r="B418" s="146" t="s">
        <v>28</v>
      </c>
      <c r="C418" s="147" t="s">
        <v>29</v>
      </c>
      <c r="D418" s="133">
        <v>114.806</v>
      </c>
      <c r="E418" s="133"/>
      <c r="F418" s="119">
        <f>D418+E418</f>
        <v>114.806</v>
      </c>
      <c r="G418" s="119"/>
      <c r="H418" s="119"/>
      <c r="I418" s="119"/>
      <c r="J418" s="125"/>
      <c r="K418" s="126"/>
      <c r="L418" s="125"/>
    </row>
    <row r="419" spans="1:12" ht="47.25" x14ac:dyDescent="0.2">
      <c r="A419" s="145" t="s">
        <v>569</v>
      </c>
      <c r="B419" s="145"/>
      <c r="C419" s="136" t="s">
        <v>570</v>
      </c>
      <c r="D419" s="137">
        <f>D420</f>
        <v>186.87620000000001</v>
      </c>
      <c r="E419" s="137"/>
      <c r="F419" s="137">
        <f t="shared" ref="F419" si="283">F420</f>
        <v>186.87620000000001</v>
      </c>
      <c r="G419" s="137"/>
      <c r="H419" s="137"/>
      <c r="I419" s="137"/>
      <c r="J419" s="137"/>
      <c r="K419" s="137"/>
      <c r="L419" s="137"/>
    </row>
    <row r="420" spans="1:12" ht="31.5" x14ac:dyDescent="0.2">
      <c r="A420" s="146" t="s">
        <v>569</v>
      </c>
      <c r="B420" s="146" t="s">
        <v>28</v>
      </c>
      <c r="C420" s="147" t="s">
        <v>29</v>
      </c>
      <c r="D420" s="133">
        <v>186.87620000000001</v>
      </c>
      <c r="E420" s="133"/>
      <c r="F420" s="119">
        <f>D420+E420</f>
        <v>186.87620000000001</v>
      </c>
      <c r="G420" s="119"/>
      <c r="H420" s="119"/>
      <c r="I420" s="119"/>
      <c r="J420" s="125"/>
      <c r="K420" s="126"/>
      <c r="L420" s="125"/>
    </row>
    <row r="421" spans="1:12" ht="47.25" x14ac:dyDescent="0.2">
      <c r="A421" s="145" t="s">
        <v>569</v>
      </c>
      <c r="B421" s="145"/>
      <c r="C421" s="136" t="s">
        <v>571</v>
      </c>
      <c r="D421" s="137">
        <f>D422</f>
        <v>186.87620999999999</v>
      </c>
      <c r="E421" s="137"/>
      <c r="F421" s="137">
        <f t="shared" ref="F421" si="284">F422</f>
        <v>186.87620999999999</v>
      </c>
      <c r="G421" s="137"/>
      <c r="H421" s="137"/>
      <c r="I421" s="137"/>
      <c r="J421" s="137"/>
      <c r="K421" s="137"/>
      <c r="L421" s="137"/>
    </row>
    <row r="422" spans="1:12" ht="31.5" x14ac:dyDescent="0.2">
      <c r="A422" s="146" t="s">
        <v>569</v>
      </c>
      <c r="B422" s="146" t="s">
        <v>28</v>
      </c>
      <c r="C422" s="147" t="s">
        <v>29</v>
      </c>
      <c r="D422" s="133">
        <v>186.87620999999999</v>
      </c>
      <c r="E422" s="133"/>
      <c r="F422" s="119">
        <f>D422+E422</f>
        <v>186.87620999999999</v>
      </c>
      <c r="G422" s="119"/>
      <c r="H422" s="119"/>
      <c r="I422" s="119"/>
      <c r="J422" s="125"/>
      <c r="K422" s="126"/>
      <c r="L422" s="125"/>
    </row>
    <row r="423" spans="1:12" ht="40.5" customHeight="1" x14ac:dyDescent="0.2">
      <c r="A423" s="127" t="s">
        <v>572</v>
      </c>
      <c r="B423" s="127"/>
      <c r="C423" s="128" t="s">
        <v>675</v>
      </c>
      <c r="D423" s="115">
        <f>D424</f>
        <v>5356.4</v>
      </c>
      <c r="E423" s="115"/>
      <c r="F423" s="115">
        <f t="shared" ref="F423:L423" si="285">F424</f>
        <v>5356.4</v>
      </c>
      <c r="G423" s="115">
        <f t="shared" si="285"/>
        <v>5356.4</v>
      </c>
      <c r="H423" s="115"/>
      <c r="I423" s="115">
        <f t="shared" si="285"/>
        <v>5356.4</v>
      </c>
      <c r="J423" s="115">
        <f t="shared" si="285"/>
        <v>5356.4</v>
      </c>
      <c r="K423" s="115"/>
      <c r="L423" s="115">
        <f t="shared" si="285"/>
        <v>5356.4</v>
      </c>
    </row>
    <row r="424" spans="1:12" ht="31.5" x14ac:dyDescent="0.2">
      <c r="A424" s="145" t="s">
        <v>573</v>
      </c>
      <c r="B424" s="145"/>
      <c r="C424" s="136" t="s">
        <v>27</v>
      </c>
      <c r="D424" s="115">
        <f>D425+D426</f>
        <v>5356.4</v>
      </c>
      <c r="E424" s="115"/>
      <c r="F424" s="115">
        <f t="shared" ref="F424:L424" si="286">F425+F426</f>
        <v>5356.4</v>
      </c>
      <c r="G424" s="115">
        <f t="shared" si="286"/>
        <v>5356.4</v>
      </c>
      <c r="H424" s="115"/>
      <c r="I424" s="115">
        <f t="shared" si="286"/>
        <v>5356.4</v>
      </c>
      <c r="J424" s="115">
        <f t="shared" si="286"/>
        <v>5356.4</v>
      </c>
      <c r="K424" s="115"/>
      <c r="L424" s="115">
        <f t="shared" si="286"/>
        <v>5356.4</v>
      </c>
    </row>
    <row r="425" spans="1:12" ht="31.5" x14ac:dyDescent="0.2">
      <c r="A425" s="146" t="s">
        <v>573</v>
      </c>
      <c r="B425" s="146" t="s">
        <v>6</v>
      </c>
      <c r="C425" s="147" t="s">
        <v>7</v>
      </c>
      <c r="D425" s="119">
        <v>60</v>
      </c>
      <c r="E425" s="119"/>
      <c r="F425" s="119">
        <f t="shared" ref="F425:F426" si="287">D425+E425</f>
        <v>60</v>
      </c>
      <c r="G425" s="119">
        <v>60</v>
      </c>
      <c r="H425" s="119"/>
      <c r="I425" s="119">
        <f t="shared" ref="I425:I426" si="288">G425+H425</f>
        <v>60</v>
      </c>
      <c r="J425" s="119">
        <v>60</v>
      </c>
      <c r="K425" s="126"/>
      <c r="L425" s="125">
        <f t="shared" ref="L425:L426" si="289">J425+K425</f>
        <v>60</v>
      </c>
    </row>
    <row r="426" spans="1:12" ht="31.5" x14ac:dyDescent="0.2">
      <c r="A426" s="146" t="s">
        <v>573</v>
      </c>
      <c r="B426" s="150" t="s">
        <v>28</v>
      </c>
      <c r="C426" s="147" t="s">
        <v>29</v>
      </c>
      <c r="D426" s="119">
        <f>5296.4</f>
        <v>5296.4</v>
      </c>
      <c r="E426" s="119"/>
      <c r="F426" s="119">
        <f t="shared" si="287"/>
        <v>5296.4</v>
      </c>
      <c r="G426" s="119">
        <f>5296.4</f>
        <v>5296.4</v>
      </c>
      <c r="H426" s="119"/>
      <c r="I426" s="119">
        <f t="shared" si="288"/>
        <v>5296.4</v>
      </c>
      <c r="J426" s="119">
        <f>5296.4</f>
        <v>5296.4</v>
      </c>
      <c r="K426" s="126"/>
      <c r="L426" s="125">
        <f t="shared" si="289"/>
        <v>5296.4</v>
      </c>
    </row>
    <row r="427" spans="1:12" ht="39" customHeight="1" x14ac:dyDescent="0.2">
      <c r="A427" s="127" t="s">
        <v>574</v>
      </c>
      <c r="B427" s="127"/>
      <c r="C427" s="136" t="s">
        <v>647</v>
      </c>
      <c r="D427" s="115">
        <f>D428+D430</f>
        <v>3208.9</v>
      </c>
      <c r="E427" s="115"/>
      <c r="F427" s="115">
        <f t="shared" ref="F427:L427" si="290">F428+F430</f>
        <v>3208.9</v>
      </c>
      <c r="G427" s="115">
        <f t="shared" si="290"/>
        <v>3208.9</v>
      </c>
      <c r="H427" s="115"/>
      <c r="I427" s="115">
        <f t="shared" si="290"/>
        <v>3208.9</v>
      </c>
      <c r="J427" s="115">
        <f t="shared" si="290"/>
        <v>3208.9</v>
      </c>
      <c r="K427" s="115"/>
      <c r="L427" s="115">
        <f t="shared" si="290"/>
        <v>3208.9</v>
      </c>
    </row>
    <row r="428" spans="1:12" ht="31.5" x14ac:dyDescent="0.2">
      <c r="A428" s="145" t="s">
        <v>575</v>
      </c>
      <c r="B428" s="145"/>
      <c r="C428" s="136" t="s">
        <v>27</v>
      </c>
      <c r="D428" s="115">
        <f>D429</f>
        <v>1887.9</v>
      </c>
      <c r="E428" s="115"/>
      <c r="F428" s="115">
        <f t="shared" ref="F428:L428" si="291">F429</f>
        <v>1887.9</v>
      </c>
      <c r="G428" s="115">
        <f t="shared" si="291"/>
        <v>1887.9</v>
      </c>
      <c r="H428" s="115"/>
      <c r="I428" s="115">
        <f t="shared" si="291"/>
        <v>1887.9</v>
      </c>
      <c r="J428" s="115">
        <f t="shared" si="291"/>
        <v>1887.9</v>
      </c>
      <c r="K428" s="115"/>
      <c r="L428" s="115">
        <f t="shared" si="291"/>
        <v>1887.9</v>
      </c>
    </row>
    <row r="429" spans="1:12" ht="31.5" x14ac:dyDescent="0.2">
      <c r="A429" s="146" t="s">
        <v>575</v>
      </c>
      <c r="B429" s="150" t="s">
        <v>28</v>
      </c>
      <c r="C429" s="147" t="s">
        <v>29</v>
      </c>
      <c r="D429" s="119">
        <v>1887.9</v>
      </c>
      <c r="E429" s="119"/>
      <c r="F429" s="119">
        <f>D429+E429</f>
        <v>1887.9</v>
      </c>
      <c r="G429" s="119">
        <v>1887.9</v>
      </c>
      <c r="H429" s="119"/>
      <c r="I429" s="119">
        <f>G429+H429</f>
        <v>1887.9</v>
      </c>
      <c r="J429" s="119">
        <v>1887.9</v>
      </c>
      <c r="K429" s="126"/>
      <c r="L429" s="125">
        <f>J429+K429</f>
        <v>1887.9</v>
      </c>
    </row>
    <row r="430" spans="1:12" x14ac:dyDescent="0.2">
      <c r="A430" s="145" t="s">
        <v>576</v>
      </c>
      <c r="B430" s="145"/>
      <c r="C430" s="136" t="s">
        <v>71</v>
      </c>
      <c r="D430" s="115">
        <f>D431</f>
        <v>1321</v>
      </c>
      <c r="E430" s="115"/>
      <c r="F430" s="115">
        <f t="shared" ref="F430:L430" si="292">F431</f>
        <v>1321</v>
      </c>
      <c r="G430" s="115">
        <f t="shared" si="292"/>
        <v>1321</v>
      </c>
      <c r="H430" s="115"/>
      <c r="I430" s="115">
        <f t="shared" si="292"/>
        <v>1321</v>
      </c>
      <c r="J430" s="115">
        <f t="shared" si="292"/>
        <v>1321</v>
      </c>
      <c r="K430" s="115"/>
      <c r="L430" s="115">
        <f t="shared" si="292"/>
        <v>1321</v>
      </c>
    </row>
    <row r="431" spans="1:12" x14ac:dyDescent="0.2">
      <c r="A431" s="146" t="s">
        <v>576</v>
      </c>
      <c r="B431" s="146" t="s">
        <v>17</v>
      </c>
      <c r="C431" s="147" t="s">
        <v>18</v>
      </c>
      <c r="D431" s="119">
        <v>1321</v>
      </c>
      <c r="E431" s="119"/>
      <c r="F431" s="119">
        <f>D431+E431</f>
        <v>1321</v>
      </c>
      <c r="G431" s="119">
        <v>1321</v>
      </c>
      <c r="H431" s="119"/>
      <c r="I431" s="119">
        <f>G431+H431</f>
        <v>1321</v>
      </c>
      <c r="J431" s="119">
        <v>1321</v>
      </c>
      <c r="K431" s="126"/>
      <c r="L431" s="125">
        <f>J431+K431</f>
        <v>1321</v>
      </c>
    </row>
    <row r="432" spans="1:12" ht="31.5" x14ac:dyDescent="0.2">
      <c r="A432" s="127" t="s">
        <v>577</v>
      </c>
      <c r="B432" s="127"/>
      <c r="C432" s="136" t="s">
        <v>734</v>
      </c>
      <c r="D432" s="115">
        <f t="shared" ref="D432:L433" si="293">D433</f>
        <v>3079.1</v>
      </c>
      <c r="E432" s="115"/>
      <c r="F432" s="115">
        <f t="shared" si="293"/>
        <v>3079.1</v>
      </c>
      <c r="G432" s="115">
        <f t="shared" si="293"/>
        <v>3079.1</v>
      </c>
      <c r="H432" s="115"/>
      <c r="I432" s="115">
        <f t="shared" si="293"/>
        <v>3079.1</v>
      </c>
      <c r="J432" s="115">
        <f t="shared" si="293"/>
        <v>3079.1</v>
      </c>
      <c r="K432" s="115"/>
      <c r="L432" s="115">
        <f t="shared" si="293"/>
        <v>3079.1</v>
      </c>
    </row>
    <row r="433" spans="1:12" ht="31.5" x14ac:dyDescent="0.2">
      <c r="A433" s="145" t="s">
        <v>623</v>
      </c>
      <c r="B433" s="145"/>
      <c r="C433" s="136" t="s">
        <v>27</v>
      </c>
      <c r="D433" s="115">
        <f t="shared" si="293"/>
        <v>3079.1</v>
      </c>
      <c r="E433" s="115"/>
      <c r="F433" s="115">
        <f t="shared" si="293"/>
        <v>3079.1</v>
      </c>
      <c r="G433" s="115">
        <f t="shared" si="293"/>
        <v>3079.1</v>
      </c>
      <c r="H433" s="115"/>
      <c r="I433" s="115">
        <f t="shared" si="293"/>
        <v>3079.1</v>
      </c>
      <c r="J433" s="115">
        <f t="shared" si="293"/>
        <v>3079.1</v>
      </c>
      <c r="K433" s="115"/>
      <c r="L433" s="115">
        <f t="shared" si="293"/>
        <v>3079.1</v>
      </c>
    </row>
    <row r="434" spans="1:12" ht="31.5" x14ac:dyDescent="0.2">
      <c r="A434" s="146" t="s">
        <v>623</v>
      </c>
      <c r="B434" s="146" t="s">
        <v>28</v>
      </c>
      <c r="C434" s="147" t="s">
        <v>29</v>
      </c>
      <c r="D434" s="119">
        <v>3079.1</v>
      </c>
      <c r="E434" s="119"/>
      <c r="F434" s="119">
        <f>D434+E434</f>
        <v>3079.1</v>
      </c>
      <c r="G434" s="119">
        <v>3079.1</v>
      </c>
      <c r="H434" s="119"/>
      <c r="I434" s="119">
        <f>G434+H434</f>
        <v>3079.1</v>
      </c>
      <c r="J434" s="119">
        <v>3079.1</v>
      </c>
      <c r="K434" s="126"/>
      <c r="L434" s="125">
        <f>J434+K434</f>
        <v>3079.1</v>
      </c>
    </row>
    <row r="435" spans="1:12" ht="31.5" x14ac:dyDescent="0.2">
      <c r="A435" s="127" t="s">
        <v>578</v>
      </c>
      <c r="B435" s="127"/>
      <c r="C435" s="128" t="s">
        <v>646</v>
      </c>
      <c r="D435" s="115">
        <f t="shared" ref="D435:L436" si="294">D436</f>
        <v>352</v>
      </c>
      <c r="E435" s="115"/>
      <c r="F435" s="115">
        <f t="shared" si="294"/>
        <v>352</v>
      </c>
      <c r="G435" s="115">
        <f t="shared" si="294"/>
        <v>352</v>
      </c>
      <c r="H435" s="115"/>
      <c r="I435" s="115">
        <f t="shared" si="294"/>
        <v>352</v>
      </c>
      <c r="J435" s="115">
        <f t="shared" si="294"/>
        <v>352</v>
      </c>
      <c r="K435" s="115"/>
      <c r="L435" s="115">
        <f t="shared" si="294"/>
        <v>352</v>
      </c>
    </row>
    <row r="436" spans="1:12" ht="31.5" x14ac:dyDescent="0.2">
      <c r="A436" s="145" t="s">
        <v>579</v>
      </c>
      <c r="B436" s="145"/>
      <c r="C436" s="136" t="s">
        <v>27</v>
      </c>
      <c r="D436" s="115">
        <f t="shared" si="294"/>
        <v>352</v>
      </c>
      <c r="E436" s="115"/>
      <c r="F436" s="115">
        <f t="shared" si="294"/>
        <v>352</v>
      </c>
      <c r="G436" s="115">
        <f t="shared" si="294"/>
        <v>352</v>
      </c>
      <c r="H436" s="115"/>
      <c r="I436" s="115">
        <f t="shared" si="294"/>
        <v>352</v>
      </c>
      <c r="J436" s="115">
        <f t="shared" si="294"/>
        <v>352</v>
      </c>
      <c r="K436" s="115"/>
      <c r="L436" s="115">
        <f t="shared" si="294"/>
        <v>352</v>
      </c>
    </row>
    <row r="437" spans="1:12" ht="31.5" x14ac:dyDescent="0.2">
      <c r="A437" s="146" t="s">
        <v>579</v>
      </c>
      <c r="B437" s="150" t="s">
        <v>28</v>
      </c>
      <c r="C437" s="147" t="s">
        <v>29</v>
      </c>
      <c r="D437" s="119">
        <v>352</v>
      </c>
      <c r="E437" s="119"/>
      <c r="F437" s="119">
        <f>D437+E437</f>
        <v>352</v>
      </c>
      <c r="G437" s="119">
        <v>352</v>
      </c>
      <c r="H437" s="119"/>
      <c r="I437" s="119">
        <f>G437+H437</f>
        <v>352</v>
      </c>
      <c r="J437" s="119">
        <v>352</v>
      </c>
      <c r="K437" s="126"/>
      <c r="L437" s="125">
        <f>J437+K437</f>
        <v>352</v>
      </c>
    </row>
    <row r="438" spans="1:12" ht="31.5" x14ac:dyDescent="0.2">
      <c r="A438" s="145" t="s">
        <v>20</v>
      </c>
      <c r="B438" s="145"/>
      <c r="C438" s="136" t="s">
        <v>308</v>
      </c>
      <c r="D438" s="115">
        <f>D439</f>
        <v>65629.985000000001</v>
      </c>
      <c r="E438" s="115"/>
      <c r="F438" s="115">
        <f t="shared" ref="F438:L438" si="295">F439</f>
        <v>65629.985000000001</v>
      </c>
      <c r="G438" s="115">
        <f t="shared" si="295"/>
        <v>155617.91399999999</v>
      </c>
      <c r="H438" s="115"/>
      <c r="I438" s="115">
        <f t="shared" si="295"/>
        <v>155617.91399999999</v>
      </c>
      <c r="J438" s="115">
        <f t="shared" si="295"/>
        <v>167309.29999999999</v>
      </c>
      <c r="K438" s="115"/>
      <c r="L438" s="115">
        <f t="shared" si="295"/>
        <v>167309.29999999999</v>
      </c>
    </row>
    <row r="439" spans="1:12" x14ac:dyDescent="0.2">
      <c r="A439" s="145" t="s">
        <v>76</v>
      </c>
      <c r="B439" s="145"/>
      <c r="C439" s="136" t="s">
        <v>361</v>
      </c>
      <c r="D439" s="115">
        <f>D440+D451+D454</f>
        <v>65629.985000000001</v>
      </c>
      <c r="E439" s="115"/>
      <c r="F439" s="115">
        <f t="shared" ref="F439:L439" si="296">F440+F451+F454</f>
        <v>65629.985000000001</v>
      </c>
      <c r="G439" s="115">
        <f t="shared" si="296"/>
        <v>155617.91399999999</v>
      </c>
      <c r="H439" s="115"/>
      <c r="I439" s="115">
        <f t="shared" si="296"/>
        <v>155617.91399999999</v>
      </c>
      <c r="J439" s="115">
        <f t="shared" si="296"/>
        <v>167309.29999999999</v>
      </c>
      <c r="K439" s="115"/>
      <c r="L439" s="115">
        <f t="shared" si="296"/>
        <v>167309.29999999999</v>
      </c>
    </row>
    <row r="440" spans="1:12" ht="31.5" x14ac:dyDescent="0.2">
      <c r="A440" s="127" t="s">
        <v>77</v>
      </c>
      <c r="B440" s="127"/>
      <c r="C440" s="128" t="s">
        <v>627</v>
      </c>
      <c r="D440" s="115">
        <f>D441+D443+D445+D447+D449</f>
        <v>45324.885000000002</v>
      </c>
      <c r="E440" s="115"/>
      <c r="F440" s="115">
        <f t="shared" ref="F440:L440" si="297">F441+F443+F445+F447+F449</f>
        <v>45324.885000000002</v>
      </c>
      <c r="G440" s="115">
        <f t="shared" si="297"/>
        <v>140153.91399999999</v>
      </c>
      <c r="H440" s="115"/>
      <c r="I440" s="115">
        <f t="shared" si="297"/>
        <v>140153.91399999999</v>
      </c>
      <c r="J440" s="115">
        <f t="shared" si="297"/>
        <v>151694.29999999999</v>
      </c>
      <c r="K440" s="115"/>
      <c r="L440" s="115">
        <f t="shared" si="297"/>
        <v>151694.29999999999</v>
      </c>
    </row>
    <row r="441" spans="1:12" x14ac:dyDescent="0.2">
      <c r="A441" s="145" t="s">
        <v>580</v>
      </c>
      <c r="B441" s="145"/>
      <c r="C441" s="136" t="s">
        <v>347</v>
      </c>
      <c r="D441" s="115">
        <f>D442</f>
        <v>6992.9269999999997</v>
      </c>
      <c r="E441" s="115"/>
      <c r="F441" s="115">
        <f t="shared" ref="F441:I441" si="298">F442</f>
        <v>6992.9269999999997</v>
      </c>
      <c r="G441" s="115">
        <f t="shared" si="298"/>
        <v>3949.491</v>
      </c>
      <c r="H441" s="115"/>
      <c r="I441" s="115">
        <f t="shared" si="298"/>
        <v>3949.491</v>
      </c>
      <c r="J441" s="115"/>
      <c r="K441" s="115"/>
      <c r="L441" s="115"/>
    </row>
    <row r="442" spans="1:12" x14ac:dyDescent="0.2">
      <c r="A442" s="146" t="s">
        <v>580</v>
      </c>
      <c r="B442" s="146" t="s">
        <v>17</v>
      </c>
      <c r="C442" s="147" t="s">
        <v>18</v>
      </c>
      <c r="D442" s="131">
        <v>6992.9269999999997</v>
      </c>
      <c r="E442" s="131"/>
      <c r="F442" s="119">
        <f>D442+E442</f>
        <v>6992.9269999999997</v>
      </c>
      <c r="G442" s="133">
        <v>3949.491</v>
      </c>
      <c r="H442" s="133"/>
      <c r="I442" s="119">
        <f>G442+H442</f>
        <v>3949.491</v>
      </c>
      <c r="J442" s="131"/>
      <c r="K442" s="126"/>
      <c r="L442" s="125"/>
    </row>
    <row r="443" spans="1:12" ht="47.25" x14ac:dyDescent="0.2">
      <c r="A443" s="145" t="s">
        <v>581</v>
      </c>
      <c r="B443" s="145"/>
      <c r="C443" s="136" t="s">
        <v>582</v>
      </c>
      <c r="D443" s="115">
        <f>D444</f>
        <v>535.6</v>
      </c>
      <c r="E443" s="115"/>
      <c r="F443" s="115">
        <f t="shared" ref="F443:L443" si="299">F444</f>
        <v>535.6</v>
      </c>
      <c r="G443" s="115">
        <f t="shared" si="299"/>
        <v>649.20000000000005</v>
      </c>
      <c r="H443" s="115"/>
      <c r="I443" s="115">
        <f t="shared" si="299"/>
        <v>649.20000000000005</v>
      </c>
      <c r="J443" s="115">
        <f t="shared" si="299"/>
        <v>881.5</v>
      </c>
      <c r="K443" s="115"/>
      <c r="L443" s="115">
        <f t="shared" si="299"/>
        <v>881.5</v>
      </c>
    </row>
    <row r="444" spans="1:12" ht="31.5" x14ac:dyDescent="0.2">
      <c r="A444" s="146" t="s">
        <v>581</v>
      </c>
      <c r="B444" s="146" t="s">
        <v>6</v>
      </c>
      <c r="C444" s="147" t="s">
        <v>7</v>
      </c>
      <c r="D444" s="119">
        <v>535.6</v>
      </c>
      <c r="E444" s="119"/>
      <c r="F444" s="119">
        <f>D444+E444</f>
        <v>535.6</v>
      </c>
      <c r="G444" s="119">
        <v>649.20000000000005</v>
      </c>
      <c r="H444" s="119"/>
      <c r="I444" s="119">
        <f>G444+H444</f>
        <v>649.20000000000005</v>
      </c>
      <c r="J444" s="125">
        <v>881.5</v>
      </c>
      <c r="K444" s="126"/>
      <c r="L444" s="125">
        <f>J444+K444</f>
        <v>881.5</v>
      </c>
    </row>
    <row r="445" spans="1:12" ht="94.5" x14ac:dyDescent="0.2">
      <c r="A445" s="145" t="s">
        <v>583</v>
      </c>
      <c r="B445" s="145"/>
      <c r="C445" s="152" t="s">
        <v>336</v>
      </c>
      <c r="D445" s="115">
        <f>D446</f>
        <v>25669.9</v>
      </c>
      <c r="E445" s="115"/>
      <c r="F445" s="115">
        <f t="shared" ref="F445:L445" si="300">F446</f>
        <v>25669.9</v>
      </c>
      <c r="G445" s="115">
        <f t="shared" si="300"/>
        <v>124071.2</v>
      </c>
      <c r="H445" s="115"/>
      <c r="I445" s="115">
        <f t="shared" si="300"/>
        <v>124071.2</v>
      </c>
      <c r="J445" s="115">
        <f t="shared" si="300"/>
        <v>145462.79999999999</v>
      </c>
      <c r="K445" s="115"/>
      <c r="L445" s="115">
        <f t="shared" si="300"/>
        <v>145462.79999999999</v>
      </c>
    </row>
    <row r="446" spans="1:12" ht="31.5" x14ac:dyDescent="0.2">
      <c r="A446" s="146" t="s">
        <v>583</v>
      </c>
      <c r="B446" s="146" t="s">
        <v>38</v>
      </c>
      <c r="C446" s="160" t="s">
        <v>39</v>
      </c>
      <c r="D446" s="119">
        <v>25669.9</v>
      </c>
      <c r="E446" s="119"/>
      <c r="F446" s="119">
        <f>D446+E446</f>
        <v>25669.9</v>
      </c>
      <c r="G446" s="119">
        <v>124071.2</v>
      </c>
      <c r="H446" s="119"/>
      <c r="I446" s="119">
        <f>G446+H446</f>
        <v>124071.2</v>
      </c>
      <c r="J446" s="125">
        <v>145462.79999999999</v>
      </c>
      <c r="K446" s="126"/>
      <c r="L446" s="125">
        <f>J446+K446</f>
        <v>145462.79999999999</v>
      </c>
    </row>
    <row r="447" spans="1:12" ht="78.75" x14ac:dyDescent="0.2">
      <c r="A447" s="145" t="s">
        <v>584</v>
      </c>
      <c r="B447" s="145"/>
      <c r="C447" s="136" t="s">
        <v>293</v>
      </c>
      <c r="D447" s="115">
        <f>D448</f>
        <v>5350</v>
      </c>
      <c r="E447" s="115"/>
      <c r="F447" s="115">
        <f t="shared" ref="F447:L447" si="301">F448</f>
        <v>5350</v>
      </c>
      <c r="G447" s="115">
        <f t="shared" si="301"/>
        <v>5350</v>
      </c>
      <c r="H447" s="115"/>
      <c r="I447" s="115">
        <f t="shared" si="301"/>
        <v>5350</v>
      </c>
      <c r="J447" s="115">
        <f t="shared" si="301"/>
        <v>5350</v>
      </c>
      <c r="K447" s="115"/>
      <c r="L447" s="115">
        <f t="shared" si="301"/>
        <v>5350</v>
      </c>
    </row>
    <row r="448" spans="1:12" x14ac:dyDescent="0.2">
      <c r="A448" s="146" t="s">
        <v>584</v>
      </c>
      <c r="B448" s="151" t="s">
        <v>17</v>
      </c>
      <c r="C448" s="147" t="s">
        <v>18</v>
      </c>
      <c r="D448" s="119">
        <v>5350</v>
      </c>
      <c r="E448" s="119"/>
      <c r="F448" s="119">
        <f>D448+E448</f>
        <v>5350</v>
      </c>
      <c r="G448" s="119">
        <v>5350</v>
      </c>
      <c r="H448" s="119"/>
      <c r="I448" s="119">
        <f>G448+H448</f>
        <v>5350</v>
      </c>
      <c r="J448" s="119">
        <v>5350</v>
      </c>
      <c r="K448" s="126"/>
      <c r="L448" s="125">
        <f>J448+K448</f>
        <v>5350</v>
      </c>
    </row>
    <row r="449" spans="1:12" ht="78.75" x14ac:dyDescent="0.2">
      <c r="A449" s="145" t="s">
        <v>584</v>
      </c>
      <c r="B449" s="145"/>
      <c r="C449" s="136" t="s">
        <v>585</v>
      </c>
      <c r="D449" s="115">
        <f>D450</f>
        <v>6776.4580000000005</v>
      </c>
      <c r="E449" s="115"/>
      <c r="F449" s="115">
        <f t="shared" ref="F449:I449" si="302">F450</f>
        <v>6776.4580000000005</v>
      </c>
      <c r="G449" s="115">
        <f t="shared" si="302"/>
        <v>6134.0230000000001</v>
      </c>
      <c r="H449" s="115"/>
      <c r="I449" s="115">
        <f t="shared" si="302"/>
        <v>6134.0230000000001</v>
      </c>
      <c r="J449" s="115"/>
      <c r="K449" s="115"/>
      <c r="L449" s="115"/>
    </row>
    <row r="450" spans="1:12" x14ac:dyDescent="0.2">
      <c r="A450" s="146" t="s">
        <v>584</v>
      </c>
      <c r="B450" s="151" t="s">
        <v>17</v>
      </c>
      <c r="C450" s="147" t="s">
        <v>18</v>
      </c>
      <c r="D450" s="119">
        <f>5082.344+1694.114</f>
        <v>6776.4580000000005</v>
      </c>
      <c r="E450" s="119"/>
      <c r="F450" s="119">
        <f>D450+E450</f>
        <v>6776.4580000000005</v>
      </c>
      <c r="G450" s="119">
        <f>4600.517+1533.506</f>
        <v>6134.0230000000001</v>
      </c>
      <c r="H450" s="119"/>
      <c r="I450" s="119">
        <f>G450+H450</f>
        <v>6134.0230000000001</v>
      </c>
      <c r="J450" s="119"/>
      <c r="K450" s="126"/>
      <c r="L450" s="125"/>
    </row>
    <row r="451" spans="1:12" ht="47.25" x14ac:dyDescent="0.2">
      <c r="A451" s="127" t="s">
        <v>586</v>
      </c>
      <c r="B451" s="127"/>
      <c r="C451" s="128" t="s">
        <v>628</v>
      </c>
      <c r="D451" s="115">
        <f t="shared" ref="D451:L452" si="303">D452</f>
        <v>293.89999999999998</v>
      </c>
      <c r="E451" s="115"/>
      <c r="F451" s="115">
        <f t="shared" si="303"/>
        <v>293.89999999999998</v>
      </c>
      <c r="G451" s="115">
        <f t="shared" si="303"/>
        <v>452.8</v>
      </c>
      <c r="H451" s="115"/>
      <c r="I451" s="115">
        <f t="shared" si="303"/>
        <v>452.8</v>
      </c>
      <c r="J451" s="115">
        <f t="shared" si="303"/>
        <v>603.79999999999995</v>
      </c>
      <c r="K451" s="115"/>
      <c r="L451" s="115">
        <f t="shared" si="303"/>
        <v>603.79999999999995</v>
      </c>
    </row>
    <row r="452" spans="1:12" ht="63" x14ac:dyDescent="0.2">
      <c r="A452" s="145" t="s">
        <v>587</v>
      </c>
      <c r="B452" s="145"/>
      <c r="C452" s="136" t="s">
        <v>246</v>
      </c>
      <c r="D452" s="115">
        <f t="shared" si="303"/>
        <v>293.89999999999998</v>
      </c>
      <c r="E452" s="115"/>
      <c r="F452" s="115">
        <f t="shared" si="303"/>
        <v>293.89999999999998</v>
      </c>
      <c r="G452" s="115">
        <f t="shared" si="303"/>
        <v>452.8</v>
      </c>
      <c r="H452" s="115"/>
      <c r="I452" s="115">
        <f t="shared" si="303"/>
        <v>452.8</v>
      </c>
      <c r="J452" s="115">
        <f t="shared" si="303"/>
        <v>603.79999999999995</v>
      </c>
      <c r="K452" s="115"/>
      <c r="L452" s="115">
        <f t="shared" si="303"/>
        <v>603.79999999999995</v>
      </c>
    </row>
    <row r="453" spans="1:12" ht="63" x14ac:dyDescent="0.2">
      <c r="A453" s="146" t="s">
        <v>587</v>
      </c>
      <c r="B453" s="146" t="s">
        <v>3</v>
      </c>
      <c r="C453" s="147" t="s">
        <v>4</v>
      </c>
      <c r="D453" s="131">
        <v>293.89999999999998</v>
      </c>
      <c r="E453" s="131"/>
      <c r="F453" s="119">
        <f>D453+E453</f>
        <v>293.89999999999998</v>
      </c>
      <c r="G453" s="131">
        <v>452.8</v>
      </c>
      <c r="H453" s="131"/>
      <c r="I453" s="119">
        <f>G453+H453</f>
        <v>452.8</v>
      </c>
      <c r="J453" s="131">
        <v>603.79999999999995</v>
      </c>
      <c r="K453" s="126"/>
      <c r="L453" s="125">
        <f>J453+K453</f>
        <v>603.79999999999995</v>
      </c>
    </row>
    <row r="454" spans="1:12" ht="31.5" x14ac:dyDescent="0.2">
      <c r="A454" s="127" t="s">
        <v>365</v>
      </c>
      <c r="B454" s="127"/>
      <c r="C454" s="136" t="s">
        <v>648</v>
      </c>
      <c r="D454" s="115">
        <f>D455+D457+D459+D461</f>
        <v>20011.2</v>
      </c>
      <c r="E454" s="115"/>
      <c r="F454" s="115">
        <f t="shared" ref="F454:L454" si="304">F455+F457+F459+F461</f>
        <v>20011.2</v>
      </c>
      <c r="G454" s="115">
        <f t="shared" si="304"/>
        <v>15011.2</v>
      </c>
      <c r="H454" s="115"/>
      <c r="I454" s="115">
        <f t="shared" si="304"/>
        <v>15011.2</v>
      </c>
      <c r="J454" s="115">
        <f t="shared" si="304"/>
        <v>15011.2</v>
      </c>
      <c r="K454" s="115"/>
      <c r="L454" s="115">
        <f t="shared" si="304"/>
        <v>15011.2</v>
      </c>
    </row>
    <row r="455" spans="1:12" ht="31.5" x14ac:dyDescent="0.2">
      <c r="A455" s="145" t="s">
        <v>588</v>
      </c>
      <c r="B455" s="145"/>
      <c r="C455" s="136" t="s">
        <v>78</v>
      </c>
      <c r="D455" s="115">
        <f>D456</f>
        <v>5000</v>
      </c>
      <c r="E455" s="115"/>
      <c r="F455" s="115">
        <f t="shared" ref="F455:L455" si="305">F456</f>
        <v>5000</v>
      </c>
      <c r="G455" s="115">
        <f t="shared" si="305"/>
        <v>5000</v>
      </c>
      <c r="H455" s="115"/>
      <c r="I455" s="115">
        <f t="shared" si="305"/>
        <v>5000</v>
      </c>
      <c r="J455" s="115">
        <f t="shared" si="305"/>
        <v>5000</v>
      </c>
      <c r="K455" s="115"/>
      <c r="L455" s="115">
        <f t="shared" si="305"/>
        <v>5000</v>
      </c>
    </row>
    <row r="456" spans="1:12" x14ac:dyDescent="0.2">
      <c r="A456" s="146" t="s">
        <v>588</v>
      </c>
      <c r="B456" s="151" t="s">
        <v>17</v>
      </c>
      <c r="C456" s="147" t="s">
        <v>18</v>
      </c>
      <c r="D456" s="119">
        <v>5000</v>
      </c>
      <c r="E456" s="119"/>
      <c r="F456" s="119">
        <f>D456+E456</f>
        <v>5000</v>
      </c>
      <c r="G456" s="119">
        <v>5000</v>
      </c>
      <c r="H456" s="119"/>
      <c r="I456" s="119">
        <f>G456+H456</f>
        <v>5000</v>
      </c>
      <c r="J456" s="119">
        <v>5000</v>
      </c>
      <c r="K456" s="126"/>
      <c r="L456" s="125">
        <f>J456+K456</f>
        <v>5000</v>
      </c>
    </row>
    <row r="457" spans="1:12" ht="63" x14ac:dyDescent="0.2">
      <c r="A457" s="145" t="s">
        <v>364</v>
      </c>
      <c r="B457" s="145"/>
      <c r="C457" s="136" t="s">
        <v>589</v>
      </c>
      <c r="D457" s="115">
        <f>D458</f>
        <v>5000</v>
      </c>
      <c r="E457" s="115"/>
      <c r="F457" s="115">
        <f t="shared" ref="F457:L457" si="306">F458</f>
        <v>5000</v>
      </c>
      <c r="G457" s="115">
        <f t="shared" si="306"/>
        <v>5000</v>
      </c>
      <c r="H457" s="115"/>
      <c r="I457" s="115">
        <f t="shared" si="306"/>
        <v>5000</v>
      </c>
      <c r="J457" s="115">
        <f t="shared" si="306"/>
        <v>5000</v>
      </c>
      <c r="K457" s="115"/>
      <c r="L457" s="115">
        <f t="shared" si="306"/>
        <v>5000</v>
      </c>
    </row>
    <row r="458" spans="1:12" x14ac:dyDescent="0.2">
      <c r="A458" s="146" t="s">
        <v>364</v>
      </c>
      <c r="B458" s="151" t="s">
        <v>17</v>
      </c>
      <c r="C458" s="147" t="s">
        <v>18</v>
      </c>
      <c r="D458" s="119">
        <v>5000</v>
      </c>
      <c r="E458" s="119"/>
      <c r="F458" s="119">
        <f>D458+E458</f>
        <v>5000</v>
      </c>
      <c r="G458" s="119">
        <v>5000</v>
      </c>
      <c r="H458" s="119"/>
      <c r="I458" s="119">
        <f>G458+H458</f>
        <v>5000</v>
      </c>
      <c r="J458" s="119">
        <v>5000</v>
      </c>
      <c r="K458" s="126"/>
      <c r="L458" s="125">
        <f>J458+K458</f>
        <v>5000</v>
      </c>
    </row>
    <row r="459" spans="1:12" ht="31.5" x14ac:dyDescent="0.2">
      <c r="A459" s="145" t="s">
        <v>590</v>
      </c>
      <c r="B459" s="145"/>
      <c r="C459" s="136" t="s">
        <v>74</v>
      </c>
      <c r="D459" s="115">
        <f>D460</f>
        <v>11.2</v>
      </c>
      <c r="E459" s="115"/>
      <c r="F459" s="115">
        <f t="shared" ref="F459:L459" si="307">F460</f>
        <v>11.2</v>
      </c>
      <c r="G459" s="115">
        <f t="shared" si="307"/>
        <v>11.2</v>
      </c>
      <c r="H459" s="115"/>
      <c r="I459" s="115">
        <f t="shared" si="307"/>
        <v>11.2</v>
      </c>
      <c r="J459" s="115">
        <f t="shared" si="307"/>
        <v>11.2</v>
      </c>
      <c r="K459" s="115"/>
      <c r="L459" s="115">
        <f t="shared" si="307"/>
        <v>11.2</v>
      </c>
    </row>
    <row r="460" spans="1:12" ht="31.5" x14ac:dyDescent="0.2">
      <c r="A460" s="146" t="s">
        <v>590</v>
      </c>
      <c r="B460" s="151" t="s">
        <v>6</v>
      </c>
      <c r="C460" s="147" t="s">
        <v>7</v>
      </c>
      <c r="D460" s="119">
        <v>11.2</v>
      </c>
      <c r="E460" s="119"/>
      <c r="F460" s="119">
        <f>D460+E460</f>
        <v>11.2</v>
      </c>
      <c r="G460" s="119">
        <v>11.2</v>
      </c>
      <c r="H460" s="119"/>
      <c r="I460" s="119">
        <f>G460+H460</f>
        <v>11.2</v>
      </c>
      <c r="J460" s="119">
        <v>11.2</v>
      </c>
      <c r="K460" s="126"/>
      <c r="L460" s="125">
        <f>J460+K460</f>
        <v>11.2</v>
      </c>
    </row>
    <row r="461" spans="1:12" ht="47.25" x14ac:dyDescent="0.2">
      <c r="A461" s="145" t="s">
        <v>591</v>
      </c>
      <c r="B461" s="145"/>
      <c r="C461" s="136" t="s">
        <v>75</v>
      </c>
      <c r="D461" s="115">
        <f>D462</f>
        <v>10000</v>
      </c>
      <c r="E461" s="115"/>
      <c r="F461" s="115">
        <f t="shared" ref="F461:L461" si="308">F462</f>
        <v>10000</v>
      </c>
      <c r="G461" s="115">
        <f t="shared" si="308"/>
        <v>5000</v>
      </c>
      <c r="H461" s="115"/>
      <c r="I461" s="115">
        <f t="shared" si="308"/>
        <v>5000</v>
      </c>
      <c r="J461" s="115">
        <f t="shared" si="308"/>
        <v>5000</v>
      </c>
      <c r="K461" s="115"/>
      <c r="L461" s="115">
        <f t="shared" si="308"/>
        <v>5000</v>
      </c>
    </row>
    <row r="462" spans="1:12" x14ac:dyDescent="0.2">
      <c r="A462" s="146" t="s">
        <v>591</v>
      </c>
      <c r="B462" s="151" t="s">
        <v>17</v>
      </c>
      <c r="C462" s="147" t="s">
        <v>18</v>
      </c>
      <c r="D462" s="119">
        <v>10000</v>
      </c>
      <c r="E462" s="119"/>
      <c r="F462" s="119">
        <f>D462+E462</f>
        <v>10000</v>
      </c>
      <c r="G462" s="119">
        <v>5000</v>
      </c>
      <c r="H462" s="119"/>
      <c r="I462" s="119">
        <f>G462+H462</f>
        <v>5000</v>
      </c>
      <c r="J462" s="125">
        <v>5000</v>
      </c>
      <c r="K462" s="126"/>
      <c r="L462" s="125">
        <f>J462+K462</f>
        <v>5000</v>
      </c>
    </row>
    <row r="463" spans="1:12" ht="47.25" x14ac:dyDescent="0.2">
      <c r="A463" s="145" t="s">
        <v>21</v>
      </c>
      <c r="B463" s="145"/>
      <c r="C463" s="136" t="s">
        <v>302</v>
      </c>
      <c r="D463" s="115">
        <f>D464</f>
        <v>419223.24</v>
      </c>
      <c r="E463" s="115"/>
      <c r="F463" s="115">
        <f t="shared" ref="F463:L463" si="309">F464</f>
        <v>419223.24</v>
      </c>
      <c r="G463" s="115">
        <f t="shared" si="309"/>
        <v>393951.89999999997</v>
      </c>
      <c r="H463" s="115"/>
      <c r="I463" s="115">
        <f t="shared" si="309"/>
        <v>393951.89999999997</v>
      </c>
      <c r="J463" s="115">
        <f t="shared" si="309"/>
        <v>393952.8</v>
      </c>
      <c r="K463" s="115"/>
      <c r="L463" s="115">
        <f t="shared" si="309"/>
        <v>393952.8</v>
      </c>
    </row>
    <row r="464" spans="1:12" x14ac:dyDescent="0.2">
      <c r="A464" s="145" t="s">
        <v>362</v>
      </c>
      <c r="B464" s="145"/>
      <c r="C464" s="136" t="s">
        <v>361</v>
      </c>
      <c r="D464" s="115">
        <f>D465+D468+D509</f>
        <v>419223.24</v>
      </c>
      <c r="E464" s="115"/>
      <c r="F464" s="115">
        <f t="shared" ref="F464:L464" si="310">F465+F468+F509</f>
        <v>419223.24</v>
      </c>
      <c r="G464" s="115">
        <f t="shared" si="310"/>
        <v>393951.89999999997</v>
      </c>
      <c r="H464" s="115"/>
      <c r="I464" s="115">
        <f t="shared" si="310"/>
        <v>393951.89999999997</v>
      </c>
      <c r="J464" s="115">
        <f t="shared" si="310"/>
        <v>393952.8</v>
      </c>
      <c r="K464" s="115"/>
      <c r="L464" s="115">
        <f t="shared" si="310"/>
        <v>393952.8</v>
      </c>
    </row>
    <row r="465" spans="1:12" ht="31.5" x14ac:dyDescent="0.2">
      <c r="A465" s="145" t="s">
        <v>592</v>
      </c>
      <c r="B465" s="145"/>
      <c r="C465" s="136" t="s">
        <v>626</v>
      </c>
      <c r="D465" s="115">
        <f t="shared" ref="D465:F466" si="311">D466</f>
        <v>24201.9</v>
      </c>
      <c r="E465" s="115"/>
      <c r="F465" s="115">
        <f t="shared" si="311"/>
        <v>24201.9</v>
      </c>
      <c r="G465" s="115"/>
      <c r="H465" s="115"/>
      <c r="I465" s="115"/>
      <c r="J465" s="115"/>
      <c r="K465" s="115"/>
      <c r="L465" s="115"/>
    </row>
    <row r="466" spans="1:12" ht="31.5" x14ac:dyDescent="0.2">
      <c r="A466" s="145" t="s">
        <v>593</v>
      </c>
      <c r="B466" s="145"/>
      <c r="C466" s="136" t="s">
        <v>325</v>
      </c>
      <c r="D466" s="115">
        <f t="shared" si="311"/>
        <v>24201.9</v>
      </c>
      <c r="E466" s="115"/>
      <c r="F466" s="115">
        <f t="shared" si="311"/>
        <v>24201.9</v>
      </c>
      <c r="G466" s="115"/>
      <c r="H466" s="115"/>
      <c r="I466" s="115"/>
      <c r="J466" s="115"/>
      <c r="K466" s="115"/>
      <c r="L466" s="115"/>
    </row>
    <row r="467" spans="1:12" ht="31.5" x14ac:dyDescent="0.2">
      <c r="A467" s="146" t="s">
        <v>593</v>
      </c>
      <c r="B467" s="146" t="s">
        <v>28</v>
      </c>
      <c r="C467" s="147" t="s">
        <v>29</v>
      </c>
      <c r="D467" s="119">
        <v>24201.9</v>
      </c>
      <c r="E467" s="119"/>
      <c r="F467" s="119">
        <f>D467+E467</f>
        <v>24201.9</v>
      </c>
      <c r="G467" s="119"/>
      <c r="H467" s="119"/>
      <c r="I467" s="119"/>
      <c r="J467" s="125"/>
      <c r="K467" s="126"/>
      <c r="L467" s="125"/>
    </row>
    <row r="468" spans="1:12" ht="47.25" x14ac:dyDescent="0.2">
      <c r="A468" s="127" t="s">
        <v>363</v>
      </c>
      <c r="B468" s="127"/>
      <c r="C468" s="128" t="s">
        <v>628</v>
      </c>
      <c r="D468" s="115">
        <f>D469+D472+D477+D479+D483+D485+D487+D489+D491+D493+D495+D498+D501+D503+D505+D507</f>
        <v>367336.63999999996</v>
      </c>
      <c r="E468" s="115"/>
      <c r="F468" s="115">
        <f t="shared" ref="F468:L468" si="312">F469+F472+F477+F479+F483+F485+F487+F489+F491+F493+F495+F498+F501+F503+F505+F507</f>
        <v>367336.63999999996</v>
      </c>
      <c r="G468" s="115">
        <f t="shared" si="312"/>
        <v>366267.19999999995</v>
      </c>
      <c r="H468" s="115"/>
      <c r="I468" s="115">
        <f t="shared" si="312"/>
        <v>366267.19999999995</v>
      </c>
      <c r="J468" s="115">
        <f t="shared" si="312"/>
        <v>366268.1</v>
      </c>
      <c r="K468" s="115"/>
      <c r="L468" s="115">
        <f t="shared" si="312"/>
        <v>366268.1</v>
      </c>
    </row>
    <row r="469" spans="1:12" x14ac:dyDescent="0.2">
      <c r="A469" s="145" t="s">
        <v>358</v>
      </c>
      <c r="B469" s="145"/>
      <c r="C469" s="136" t="s">
        <v>30</v>
      </c>
      <c r="D469" s="115">
        <f>D470+D471</f>
        <v>1783.8999999999999</v>
      </c>
      <c r="E469" s="115"/>
      <c r="F469" s="115">
        <f t="shared" ref="F469:L469" si="313">F470+F471</f>
        <v>1783.8999999999999</v>
      </c>
      <c r="G469" s="115">
        <f t="shared" si="313"/>
        <v>1783.8999999999999</v>
      </c>
      <c r="H469" s="115"/>
      <c r="I469" s="115">
        <f t="shared" si="313"/>
        <v>1783.8999999999999</v>
      </c>
      <c r="J469" s="115">
        <f t="shared" si="313"/>
        <v>1783.8999999999999</v>
      </c>
      <c r="K469" s="115"/>
      <c r="L469" s="115">
        <f t="shared" si="313"/>
        <v>1783.8999999999999</v>
      </c>
    </row>
    <row r="470" spans="1:12" ht="63" x14ac:dyDescent="0.2">
      <c r="A470" s="146" t="s">
        <v>358</v>
      </c>
      <c r="B470" s="151" t="s">
        <v>3</v>
      </c>
      <c r="C470" s="147" t="s">
        <v>4</v>
      </c>
      <c r="D470" s="119">
        <f>803.8+17.6+86.8</f>
        <v>908.19999999999993</v>
      </c>
      <c r="E470" s="119"/>
      <c r="F470" s="119">
        <f t="shared" ref="F470:F471" si="314">D470+E470</f>
        <v>908.19999999999993</v>
      </c>
      <c r="G470" s="119">
        <f>803.8+17.6+86.8</f>
        <v>908.19999999999993</v>
      </c>
      <c r="H470" s="119"/>
      <c r="I470" s="119">
        <f t="shared" ref="I470:I471" si="315">G470+H470</f>
        <v>908.19999999999993</v>
      </c>
      <c r="J470" s="119">
        <f>803.8+17.6+86.8</f>
        <v>908.19999999999993</v>
      </c>
      <c r="K470" s="126"/>
      <c r="L470" s="125">
        <f t="shared" ref="L470:L471" si="316">J470+K470</f>
        <v>908.19999999999993</v>
      </c>
    </row>
    <row r="471" spans="1:12" ht="31.5" x14ac:dyDescent="0.2">
      <c r="A471" s="146" t="s">
        <v>358</v>
      </c>
      <c r="B471" s="151" t="s">
        <v>6</v>
      </c>
      <c r="C471" s="147" t="s">
        <v>7</v>
      </c>
      <c r="D471" s="119">
        <f>347.9+85.7+63.7+20.6+58.8+6.9+29.4+19.6+43.3+29.4+19.6+106.6+44.2</f>
        <v>875.69999999999993</v>
      </c>
      <c r="E471" s="119"/>
      <c r="F471" s="119">
        <f t="shared" si="314"/>
        <v>875.69999999999993</v>
      </c>
      <c r="G471" s="119">
        <f>347.9+85.7+63.7+20.6+58.8+6.9+29.4+19.6+43.3+29.4+19.6+106.6+44.2</f>
        <v>875.69999999999993</v>
      </c>
      <c r="H471" s="119"/>
      <c r="I471" s="119">
        <f t="shared" si="315"/>
        <v>875.69999999999993</v>
      </c>
      <c r="J471" s="119">
        <f>347.9+85.7+63.7+20.6+58.8+6.9+29.4+19.6+43.3+29.4+19.6+106.6+44.2</f>
        <v>875.69999999999993</v>
      </c>
      <c r="K471" s="126"/>
      <c r="L471" s="125">
        <f t="shared" si="316"/>
        <v>875.69999999999993</v>
      </c>
    </row>
    <row r="472" spans="1:12" x14ac:dyDescent="0.2">
      <c r="A472" s="145" t="s">
        <v>594</v>
      </c>
      <c r="B472" s="145"/>
      <c r="C472" s="136" t="s">
        <v>22</v>
      </c>
      <c r="D472" s="115">
        <f>D473+D474+D475+D476</f>
        <v>157549.53999999998</v>
      </c>
      <c r="E472" s="115"/>
      <c r="F472" s="115">
        <f t="shared" ref="F472:L472" si="317">F473+F474+F475+F476</f>
        <v>157549.53999999998</v>
      </c>
      <c r="G472" s="115">
        <f t="shared" si="317"/>
        <v>157548.09999999998</v>
      </c>
      <c r="H472" s="115"/>
      <c r="I472" s="115">
        <f t="shared" si="317"/>
        <v>157548.09999999998</v>
      </c>
      <c r="J472" s="115">
        <f t="shared" si="317"/>
        <v>157548.99999999997</v>
      </c>
      <c r="K472" s="115"/>
      <c r="L472" s="115">
        <f t="shared" si="317"/>
        <v>157548.99999999997</v>
      </c>
    </row>
    <row r="473" spans="1:12" ht="63" x14ac:dyDescent="0.2">
      <c r="A473" s="146" t="s">
        <v>594</v>
      </c>
      <c r="B473" s="151" t="s">
        <v>3</v>
      </c>
      <c r="C473" s="147" t="s">
        <v>4</v>
      </c>
      <c r="D473" s="119">
        <f>123429.4+23814.5</f>
        <v>147243.9</v>
      </c>
      <c r="E473" s="119"/>
      <c r="F473" s="119">
        <f t="shared" ref="F473:F476" si="318">D473+E473</f>
        <v>147243.9</v>
      </c>
      <c r="G473" s="119">
        <f>123429.4+23814.5</f>
        <v>147243.9</v>
      </c>
      <c r="H473" s="119"/>
      <c r="I473" s="119">
        <f t="shared" ref="I473:I476" si="319">G473+H473</f>
        <v>147243.9</v>
      </c>
      <c r="J473" s="119">
        <f>123429.4+23814.5</f>
        <v>147243.9</v>
      </c>
      <c r="K473" s="126"/>
      <c r="L473" s="125">
        <f t="shared" ref="L473:L476" si="320">J473+K473</f>
        <v>147243.9</v>
      </c>
    </row>
    <row r="474" spans="1:12" ht="31.5" x14ac:dyDescent="0.2">
      <c r="A474" s="146" t="s">
        <v>594</v>
      </c>
      <c r="B474" s="151" t="s">
        <v>6</v>
      </c>
      <c r="C474" s="147" t="s">
        <v>7</v>
      </c>
      <c r="D474" s="119">
        <f>6618.5+3203.44</f>
        <v>9821.94</v>
      </c>
      <c r="E474" s="119"/>
      <c r="F474" s="119">
        <f t="shared" si="318"/>
        <v>9821.94</v>
      </c>
      <c r="G474" s="119">
        <f>9820.5</f>
        <v>9820.5</v>
      </c>
      <c r="H474" s="119"/>
      <c r="I474" s="119">
        <f t="shared" si="319"/>
        <v>9820.5</v>
      </c>
      <c r="J474" s="119">
        <v>9821.4</v>
      </c>
      <c r="K474" s="126"/>
      <c r="L474" s="125">
        <f t="shared" si="320"/>
        <v>9821.4</v>
      </c>
    </row>
    <row r="475" spans="1:12" ht="31.5" x14ac:dyDescent="0.2">
      <c r="A475" s="146" t="s">
        <v>594</v>
      </c>
      <c r="B475" s="150" t="s">
        <v>28</v>
      </c>
      <c r="C475" s="147" t="s">
        <v>29</v>
      </c>
      <c r="D475" s="119">
        <f>254.8</f>
        <v>254.8</v>
      </c>
      <c r="E475" s="119"/>
      <c r="F475" s="119">
        <f t="shared" si="318"/>
        <v>254.8</v>
      </c>
      <c r="G475" s="119">
        <f>254.8</f>
        <v>254.8</v>
      </c>
      <c r="H475" s="119"/>
      <c r="I475" s="119">
        <f t="shared" si="319"/>
        <v>254.8</v>
      </c>
      <c r="J475" s="119">
        <f>254.8</f>
        <v>254.8</v>
      </c>
      <c r="K475" s="126"/>
      <c r="L475" s="125">
        <f t="shared" si="320"/>
        <v>254.8</v>
      </c>
    </row>
    <row r="476" spans="1:12" x14ac:dyDescent="0.2">
      <c r="A476" s="146" t="s">
        <v>594</v>
      </c>
      <c r="B476" s="150" t="s">
        <v>13</v>
      </c>
      <c r="C476" s="147" t="s">
        <v>14</v>
      </c>
      <c r="D476" s="119">
        <f>158.6+70.3</f>
        <v>228.89999999999998</v>
      </c>
      <c r="E476" s="119"/>
      <c r="F476" s="119">
        <f t="shared" si="318"/>
        <v>228.89999999999998</v>
      </c>
      <c r="G476" s="119">
        <f>158.6+70.3</f>
        <v>228.89999999999998</v>
      </c>
      <c r="H476" s="119"/>
      <c r="I476" s="119">
        <f t="shared" si="319"/>
        <v>228.89999999999998</v>
      </c>
      <c r="J476" s="119">
        <f>158.6+70.3</f>
        <v>228.89999999999998</v>
      </c>
      <c r="K476" s="126"/>
      <c r="L476" s="125">
        <f t="shared" si="320"/>
        <v>228.89999999999998</v>
      </c>
    </row>
    <row r="477" spans="1:12" ht="31.5" x14ac:dyDescent="0.2">
      <c r="A477" s="145" t="s">
        <v>595</v>
      </c>
      <c r="B477" s="145"/>
      <c r="C477" s="136" t="s">
        <v>9</v>
      </c>
      <c r="D477" s="115">
        <f>D478</f>
        <v>1441</v>
      </c>
      <c r="E477" s="115"/>
      <c r="F477" s="115">
        <f t="shared" ref="F477:L477" si="321">F478</f>
        <v>1441</v>
      </c>
      <c r="G477" s="115">
        <f t="shared" si="321"/>
        <v>1441</v>
      </c>
      <c r="H477" s="115"/>
      <c r="I477" s="115">
        <f t="shared" si="321"/>
        <v>1441</v>
      </c>
      <c r="J477" s="115">
        <f t="shared" si="321"/>
        <v>1441</v>
      </c>
      <c r="K477" s="115"/>
      <c r="L477" s="115">
        <f t="shared" si="321"/>
        <v>1441</v>
      </c>
    </row>
    <row r="478" spans="1:12" ht="31.5" x14ac:dyDescent="0.2">
      <c r="A478" s="146" t="s">
        <v>595</v>
      </c>
      <c r="B478" s="151" t="s">
        <v>6</v>
      </c>
      <c r="C478" s="147" t="s">
        <v>7</v>
      </c>
      <c r="D478" s="119">
        <f>1000+441</f>
        <v>1441</v>
      </c>
      <c r="E478" s="119"/>
      <c r="F478" s="119">
        <f>D478+E478</f>
        <v>1441</v>
      </c>
      <c r="G478" s="119">
        <f>1000+441</f>
        <v>1441</v>
      </c>
      <c r="H478" s="119"/>
      <c r="I478" s="119">
        <f>G478+H478</f>
        <v>1441</v>
      </c>
      <c r="J478" s="119">
        <f>1000+441</f>
        <v>1441</v>
      </c>
      <c r="K478" s="126"/>
      <c r="L478" s="125">
        <f>J478+K478</f>
        <v>1441</v>
      </c>
    </row>
    <row r="479" spans="1:12" x14ac:dyDescent="0.2">
      <c r="A479" s="145" t="s">
        <v>596</v>
      </c>
      <c r="B479" s="145"/>
      <c r="C479" s="136" t="s">
        <v>36</v>
      </c>
      <c r="D479" s="115">
        <f>D480+D481+D482</f>
        <v>85254</v>
      </c>
      <c r="E479" s="115"/>
      <c r="F479" s="115">
        <f t="shared" ref="F479:L479" si="322">F480+F481+F482</f>
        <v>85254</v>
      </c>
      <c r="G479" s="115">
        <f t="shared" si="322"/>
        <v>85254</v>
      </c>
      <c r="H479" s="115"/>
      <c r="I479" s="115">
        <f t="shared" si="322"/>
        <v>85254</v>
      </c>
      <c r="J479" s="115">
        <f t="shared" si="322"/>
        <v>85254</v>
      </c>
      <c r="K479" s="115"/>
      <c r="L479" s="115">
        <f t="shared" si="322"/>
        <v>85254</v>
      </c>
    </row>
    <row r="480" spans="1:12" ht="63" x14ac:dyDescent="0.2">
      <c r="A480" s="146" t="s">
        <v>596</v>
      </c>
      <c r="B480" s="151" t="s">
        <v>3</v>
      </c>
      <c r="C480" s="147" t="s">
        <v>4</v>
      </c>
      <c r="D480" s="119">
        <v>80428.899999999994</v>
      </c>
      <c r="E480" s="119"/>
      <c r="F480" s="119">
        <f t="shared" ref="F480:F482" si="323">D480+E480</f>
        <v>80428.899999999994</v>
      </c>
      <c r="G480" s="119">
        <v>80428.899999999994</v>
      </c>
      <c r="H480" s="119"/>
      <c r="I480" s="119">
        <f t="shared" ref="I480:I482" si="324">G480+H480</f>
        <v>80428.899999999994</v>
      </c>
      <c r="J480" s="119">
        <v>80428.899999999994</v>
      </c>
      <c r="K480" s="126"/>
      <c r="L480" s="125">
        <f t="shared" ref="L480:L482" si="325">J480+K480</f>
        <v>80428.899999999994</v>
      </c>
    </row>
    <row r="481" spans="1:12" ht="31.5" x14ac:dyDescent="0.2">
      <c r="A481" s="146" t="s">
        <v>596</v>
      </c>
      <c r="B481" s="151" t="s">
        <v>6</v>
      </c>
      <c r="C481" s="147" t="s">
        <v>7</v>
      </c>
      <c r="D481" s="119">
        <f>4644.1+98</f>
        <v>4742.1000000000004</v>
      </c>
      <c r="E481" s="119"/>
      <c r="F481" s="119">
        <f t="shared" si="323"/>
        <v>4742.1000000000004</v>
      </c>
      <c r="G481" s="119">
        <f>4644.1+98</f>
        <v>4742.1000000000004</v>
      </c>
      <c r="H481" s="119"/>
      <c r="I481" s="119">
        <f t="shared" si="324"/>
        <v>4742.1000000000004</v>
      </c>
      <c r="J481" s="119">
        <f>4644.1+98</f>
        <v>4742.1000000000004</v>
      </c>
      <c r="K481" s="126"/>
      <c r="L481" s="125">
        <f t="shared" si="325"/>
        <v>4742.1000000000004</v>
      </c>
    </row>
    <row r="482" spans="1:12" x14ac:dyDescent="0.2">
      <c r="A482" s="146" t="s">
        <v>596</v>
      </c>
      <c r="B482" s="150" t="s">
        <v>13</v>
      </c>
      <c r="C482" s="147" t="s">
        <v>14</v>
      </c>
      <c r="D482" s="119">
        <v>83</v>
      </c>
      <c r="E482" s="119"/>
      <c r="F482" s="119">
        <f t="shared" si="323"/>
        <v>83</v>
      </c>
      <c r="G482" s="119">
        <v>83</v>
      </c>
      <c r="H482" s="119"/>
      <c r="I482" s="119">
        <f t="shared" si="324"/>
        <v>83</v>
      </c>
      <c r="J482" s="119">
        <v>83</v>
      </c>
      <c r="K482" s="126"/>
      <c r="L482" s="125">
        <f t="shared" si="325"/>
        <v>83</v>
      </c>
    </row>
    <row r="483" spans="1:12" x14ac:dyDescent="0.2">
      <c r="A483" s="145" t="s">
        <v>597</v>
      </c>
      <c r="B483" s="145"/>
      <c r="C483" s="136" t="s">
        <v>33</v>
      </c>
      <c r="D483" s="115">
        <f>D484</f>
        <v>73385.2</v>
      </c>
      <c r="E483" s="115"/>
      <c r="F483" s="115">
        <f t="shared" ref="F483:L483" si="326">F484</f>
        <v>73385.2</v>
      </c>
      <c r="G483" s="115">
        <f t="shared" si="326"/>
        <v>72885.2</v>
      </c>
      <c r="H483" s="115"/>
      <c r="I483" s="115">
        <f t="shared" si="326"/>
        <v>72885.2</v>
      </c>
      <c r="J483" s="115">
        <f t="shared" si="326"/>
        <v>72885.2</v>
      </c>
      <c r="K483" s="115"/>
      <c r="L483" s="115">
        <f t="shared" si="326"/>
        <v>72885.2</v>
      </c>
    </row>
    <row r="484" spans="1:12" ht="31.5" x14ac:dyDescent="0.2">
      <c r="A484" s="146" t="s">
        <v>597</v>
      </c>
      <c r="B484" s="150" t="s">
        <v>28</v>
      </c>
      <c r="C484" s="147" t="s">
        <v>29</v>
      </c>
      <c r="D484" s="119">
        <f>(66966.9+500)+5918.3</f>
        <v>73385.2</v>
      </c>
      <c r="E484" s="119"/>
      <c r="F484" s="119">
        <f>D484+E484</f>
        <v>73385.2</v>
      </c>
      <c r="G484" s="119">
        <f>66966.9+5918.3</f>
        <v>72885.2</v>
      </c>
      <c r="H484" s="119"/>
      <c r="I484" s="119">
        <f>G484+H484</f>
        <v>72885.2</v>
      </c>
      <c r="J484" s="119">
        <f>66966.9+5918.3</f>
        <v>72885.2</v>
      </c>
      <c r="K484" s="126"/>
      <c r="L484" s="125">
        <f>J484+K484</f>
        <v>72885.2</v>
      </c>
    </row>
    <row r="485" spans="1:12" ht="31.5" x14ac:dyDescent="0.2">
      <c r="A485" s="145" t="s">
        <v>598</v>
      </c>
      <c r="B485" s="145"/>
      <c r="C485" s="136" t="s">
        <v>31</v>
      </c>
      <c r="D485" s="115">
        <f>D486</f>
        <v>7271</v>
      </c>
      <c r="E485" s="115"/>
      <c r="F485" s="115">
        <f t="shared" ref="F485:L485" si="327">F486</f>
        <v>7271</v>
      </c>
      <c r="G485" s="115">
        <f t="shared" si="327"/>
        <v>7271</v>
      </c>
      <c r="H485" s="115"/>
      <c r="I485" s="115">
        <f t="shared" si="327"/>
        <v>7271</v>
      </c>
      <c r="J485" s="115">
        <f t="shared" si="327"/>
        <v>7271</v>
      </c>
      <c r="K485" s="115"/>
      <c r="L485" s="115">
        <f t="shared" si="327"/>
        <v>7271</v>
      </c>
    </row>
    <row r="486" spans="1:12" ht="31.5" x14ac:dyDescent="0.2">
      <c r="A486" s="146" t="s">
        <v>598</v>
      </c>
      <c r="B486" s="150" t="s">
        <v>28</v>
      </c>
      <c r="C486" s="147" t="s">
        <v>29</v>
      </c>
      <c r="D486" s="119">
        <f>7241.6+29.4</f>
        <v>7271</v>
      </c>
      <c r="E486" s="119"/>
      <c r="F486" s="119">
        <f>D486+E486</f>
        <v>7271</v>
      </c>
      <c r="G486" s="119">
        <f>7241.6+29.4</f>
        <v>7271</v>
      </c>
      <c r="H486" s="119"/>
      <c r="I486" s="119">
        <f>G486+H486</f>
        <v>7271</v>
      </c>
      <c r="J486" s="119">
        <f>7241.6+29.4</f>
        <v>7271</v>
      </c>
      <c r="K486" s="126"/>
      <c r="L486" s="125">
        <f>J486+K486</f>
        <v>7271</v>
      </c>
    </row>
    <row r="487" spans="1:12" x14ac:dyDescent="0.2">
      <c r="A487" s="145" t="s">
        <v>599</v>
      </c>
      <c r="B487" s="145"/>
      <c r="C487" s="136" t="s">
        <v>69</v>
      </c>
      <c r="D487" s="115">
        <f>D488</f>
        <v>22307.1</v>
      </c>
      <c r="E487" s="115"/>
      <c r="F487" s="115">
        <f t="shared" ref="F487:L487" si="328">F488</f>
        <v>22307.1</v>
      </c>
      <c r="G487" s="115">
        <f t="shared" si="328"/>
        <v>21549.1</v>
      </c>
      <c r="H487" s="115"/>
      <c r="I487" s="115">
        <f t="shared" si="328"/>
        <v>21549.1</v>
      </c>
      <c r="J487" s="115">
        <f t="shared" si="328"/>
        <v>21549.1</v>
      </c>
      <c r="K487" s="115"/>
      <c r="L487" s="115">
        <f t="shared" si="328"/>
        <v>21549.1</v>
      </c>
    </row>
    <row r="488" spans="1:12" ht="31.5" x14ac:dyDescent="0.2">
      <c r="A488" s="146" t="s">
        <v>599</v>
      </c>
      <c r="B488" s="150" t="s">
        <v>28</v>
      </c>
      <c r="C488" s="147" t="s">
        <v>29</v>
      </c>
      <c r="D488" s="119">
        <f>50+21499.1+758</f>
        <v>22307.1</v>
      </c>
      <c r="E488" s="119"/>
      <c r="F488" s="119">
        <f>D488+E488</f>
        <v>22307.1</v>
      </c>
      <c r="G488" s="119">
        <f>50+21499.1</f>
        <v>21549.1</v>
      </c>
      <c r="H488" s="119"/>
      <c r="I488" s="119">
        <f>G488+H488</f>
        <v>21549.1</v>
      </c>
      <c r="J488" s="119">
        <f>50+21499.1</f>
        <v>21549.1</v>
      </c>
      <c r="K488" s="126"/>
      <c r="L488" s="125">
        <f>J488+K488</f>
        <v>21549.1</v>
      </c>
    </row>
    <row r="489" spans="1:12" ht="63" x14ac:dyDescent="0.2">
      <c r="A489" s="145" t="s">
        <v>600</v>
      </c>
      <c r="B489" s="145"/>
      <c r="C489" s="136" t="s">
        <v>247</v>
      </c>
      <c r="D489" s="139">
        <f>D490</f>
        <v>27.9</v>
      </c>
      <c r="E489" s="139"/>
      <c r="F489" s="139">
        <f t="shared" ref="F489:L489" si="329">F490</f>
        <v>27.9</v>
      </c>
      <c r="G489" s="139">
        <f t="shared" si="329"/>
        <v>28.7</v>
      </c>
      <c r="H489" s="139"/>
      <c r="I489" s="139">
        <f t="shared" si="329"/>
        <v>28.7</v>
      </c>
      <c r="J489" s="139">
        <f t="shared" si="329"/>
        <v>28.7</v>
      </c>
      <c r="K489" s="139"/>
      <c r="L489" s="139">
        <f t="shared" si="329"/>
        <v>28.7</v>
      </c>
    </row>
    <row r="490" spans="1:12" ht="31.5" x14ac:dyDescent="0.2">
      <c r="A490" s="146" t="s">
        <v>600</v>
      </c>
      <c r="B490" s="146" t="s">
        <v>3</v>
      </c>
      <c r="C490" s="147" t="s">
        <v>29</v>
      </c>
      <c r="D490" s="119">
        <v>27.9</v>
      </c>
      <c r="E490" s="119"/>
      <c r="F490" s="119">
        <f>D490+E490</f>
        <v>27.9</v>
      </c>
      <c r="G490" s="119">
        <v>28.7</v>
      </c>
      <c r="H490" s="119"/>
      <c r="I490" s="119">
        <f>G490+H490</f>
        <v>28.7</v>
      </c>
      <c r="J490" s="125">
        <v>28.7</v>
      </c>
      <c r="K490" s="126"/>
      <c r="L490" s="125">
        <f>J490+K490</f>
        <v>28.7</v>
      </c>
    </row>
    <row r="491" spans="1:12" ht="47.25" x14ac:dyDescent="0.2">
      <c r="A491" s="145" t="s">
        <v>601</v>
      </c>
      <c r="B491" s="145"/>
      <c r="C491" s="136" t="s">
        <v>255</v>
      </c>
      <c r="D491" s="139">
        <f>D492</f>
        <v>1309.4000000000001</v>
      </c>
      <c r="E491" s="139"/>
      <c r="F491" s="139">
        <f t="shared" ref="F491:L491" si="330">F492</f>
        <v>1309.4000000000001</v>
      </c>
      <c r="G491" s="139">
        <f t="shared" si="330"/>
        <v>1343</v>
      </c>
      <c r="H491" s="139"/>
      <c r="I491" s="139">
        <f t="shared" si="330"/>
        <v>1343</v>
      </c>
      <c r="J491" s="139">
        <f t="shared" si="330"/>
        <v>1343</v>
      </c>
      <c r="K491" s="139"/>
      <c r="L491" s="139">
        <f t="shared" si="330"/>
        <v>1343</v>
      </c>
    </row>
    <row r="492" spans="1:12" ht="31.5" x14ac:dyDescent="0.2">
      <c r="A492" s="146" t="s">
        <v>601</v>
      </c>
      <c r="B492" s="146" t="s">
        <v>28</v>
      </c>
      <c r="C492" s="147" t="s">
        <v>29</v>
      </c>
      <c r="D492" s="119">
        <v>1309.4000000000001</v>
      </c>
      <c r="E492" s="119"/>
      <c r="F492" s="119">
        <f>D492+E492</f>
        <v>1309.4000000000001</v>
      </c>
      <c r="G492" s="119">
        <v>1343</v>
      </c>
      <c r="H492" s="119"/>
      <c r="I492" s="119">
        <f>G492+H492</f>
        <v>1343</v>
      </c>
      <c r="J492" s="125">
        <v>1343</v>
      </c>
      <c r="K492" s="126"/>
      <c r="L492" s="125">
        <f>J492+K492</f>
        <v>1343</v>
      </c>
    </row>
    <row r="493" spans="1:12" ht="31.5" x14ac:dyDescent="0.2">
      <c r="A493" s="145" t="s">
        <v>602</v>
      </c>
      <c r="B493" s="145"/>
      <c r="C493" s="136" t="s">
        <v>248</v>
      </c>
      <c r="D493" s="139">
        <f>D494</f>
        <v>144</v>
      </c>
      <c r="E493" s="139"/>
      <c r="F493" s="139">
        <f t="shared" ref="F493:L493" si="331">F494</f>
        <v>144</v>
      </c>
      <c r="G493" s="139">
        <f t="shared" si="331"/>
        <v>144</v>
      </c>
      <c r="H493" s="139"/>
      <c r="I493" s="139">
        <f t="shared" si="331"/>
        <v>144</v>
      </c>
      <c r="J493" s="139">
        <f t="shared" si="331"/>
        <v>144</v>
      </c>
      <c r="K493" s="139"/>
      <c r="L493" s="139">
        <f t="shared" si="331"/>
        <v>144</v>
      </c>
    </row>
    <row r="494" spans="1:12" ht="31.5" x14ac:dyDescent="0.2">
      <c r="A494" s="146" t="s">
        <v>602</v>
      </c>
      <c r="B494" s="146" t="s">
        <v>6</v>
      </c>
      <c r="C494" s="147" t="s">
        <v>7</v>
      </c>
      <c r="D494" s="119">
        <v>144</v>
      </c>
      <c r="E494" s="119"/>
      <c r="F494" s="119">
        <f>D494+E494</f>
        <v>144</v>
      </c>
      <c r="G494" s="119">
        <v>144</v>
      </c>
      <c r="H494" s="119"/>
      <c r="I494" s="119">
        <f>G494+H494</f>
        <v>144</v>
      </c>
      <c r="J494" s="125">
        <v>144</v>
      </c>
      <c r="K494" s="126"/>
      <c r="L494" s="125">
        <f>J494+K494</f>
        <v>144</v>
      </c>
    </row>
    <row r="495" spans="1:12" ht="31.5" x14ac:dyDescent="0.2">
      <c r="A495" s="145" t="s">
        <v>603</v>
      </c>
      <c r="B495" s="145"/>
      <c r="C495" s="136" t="s">
        <v>249</v>
      </c>
      <c r="D495" s="139">
        <f>D496+D497</f>
        <v>469.6</v>
      </c>
      <c r="E495" s="139"/>
      <c r="F495" s="139">
        <f t="shared" ref="F495:L495" si="332">F496+F497</f>
        <v>469.6</v>
      </c>
      <c r="G495" s="139">
        <f t="shared" si="332"/>
        <v>482.5</v>
      </c>
      <c r="H495" s="139"/>
      <c r="I495" s="139">
        <f t="shared" si="332"/>
        <v>482.5</v>
      </c>
      <c r="J495" s="139">
        <f t="shared" si="332"/>
        <v>482.5</v>
      </c>
      <c r="K495" s="139"/>
      <c r="L495" s="139">
        <f t="shared" si="332"/>
        <v>482.5</v>
      </c>
    </row>
    <row r="496" spans="1:12" ht="63" x14ac:dyDescent="0.2">
      <c r="A496" s="146" t="s">
        <v>603</v>
      </c>
      <c r="B496" s="146" t="s">
        <v>3</v>
      </c>
      <c r="C496" s="147" t="s">
        <v>4</v>
      </c>
      <c r="D496" s="119">
        <v>369.6</v>
      </c>
      <c r="E496" s="119"/>
      <c r="F496" s="119">
        <f t="shared" ref="F496:F497" si="333">D496+E496</f>
        <v>369.6</v>
      </c>
      <c r="G496" s="119">
        <v>382.5</v>
      </c>
      <c r="H496" s="119"/>
      <c r="I496" s="119">
        <f t="shared" ref="I496:I497" si="334">G496+H496</f>
        <v>382.5</v>
      </c>
      <c r="J496" s="125">
        <v>382.5</v>
      </c>
      <c r="K496" s="126"/>
      <c r="L496" s="125">
        <f t="shared" ref="L496:L497" si="335">J496+K496</f>
        <v>382.5</v>
      </c>
    </row>
    <row r="497" spans="1:12" ht="31.5" x14ac:dyDescent="0.2">
      <c r="A497" s="146" t="s">
        <v>603</v>
      </c>
      <c r="B497" s="146" t="s">
        <v>6</v>
      </c>
      <c r="C497" s="147" t="s">
        <v>7</v>
      </c>
      <c r="D497" s="119">
        <v>100</v>
      </c>
      <c r="E497" s="119"/>
      <c r="F497" s="119">
        <f t="shared" si="333"/>
        <v>100</v>
      </c>
      <c r="G497" s="119">
        <v>100</v>
      </c>
      <c r="H497" s="119"/>
      <c r="I497" s="119">
        <f t="shared" si="334"/>
        <v>100</v>
      </c>
      <c r="J497" s="125">
        <v>100</v>
      </c>
      <c r="K497" s="126"/>
      <c r="L497" s="125">
        <f t="shared" si="335"/>
        <v>100</v>
      </c>
    </row>
    <row r="498" spans="1:12" ht="31.5" x14ac:dyDescent="0.2">
      <c r="A498" s="145" t="s">
        <v>604</v>
      </c>
      <c r="B498" s="145"/>
      <c r="C498" s="136" t="s">
        <v>605</v>
      </c>
      <c r="D498" s="139">
        <f>D499+D500</f>
        <v>8896.1</v>
      </c>
      <c r="E498" s="139"/>
      <c r="F498" s="139">
        <f t="shared" ref="F498:L498" si="336">F499+F500</f>
        <v>8896.1</v>
      </c>
      <c r="G498" s="139">
        <f t="shared" si="336"/>
        <v>9136.2000000000007</v>
      </c>
      <c r="H498" s="139"/>
      <c r="I498" s="139">
        <f t="shared" si="336"/>
        <v>9136.2000000000007</v>
      </c>
      <c r="J498" s="139">
        <f t="shared" si="336"/>
        <v>9136.2000000000007</v>
      </c>
      <c r="K498" s="139"/>
      <c r="L498" s="139">
        <f t="shared" si="336"/>
        <v>9136.2000000000007</v>
      </c>
    </row>
    <row r="499" spans="1:12" ht="63" x14ac:dyDescent="0.2">
      <c r="A499" s="146" t="s">
        <v>604</v>
      </c>
      <c r="B499" s="146" t="s">
        <v>3</v>
      </c>
      <c r="C499" s="147" t="s">
        <v>4</v>
      </c>
      <c r="D499" s="119">
        <v>8811.1</v>
      </c>
      <c r="E499" s="119"/>
      <c r="F499" s="119">
        <f t="shared" ref="F499:F500" si="337">D499+E499</f>
        <v>8811.1</v>
      </c>
      <c r="G499" s="119">
        <v>9051.2000000000007</v>
      </c>
      <c r="H499" s="119"/>
      <c r="I499" s="119">
        <f t="shared" ref="I499:I500" si="338">G499+H499</f>
        <v>9051.2000000000007</v>
      </c>
      <c r="J499" s="125">
        <v>9051.2000000000007</v>
      </c>
      <c r="K499" s="126"/>
      <c r="L499" s="125">
        <f t="shared" ref="L499:L500" si="339">J499+K499</f>
        <v>9051.2000000000007</v>
      </c>
    </row>
    <row r="500" spans="1:12" ht="31.5" x14ac:dyDescent="0.2">
      <c r="A500" s="146" t="s">
        <v>604</v>
      </c>
      <c r="B500" s="146" t="s">
        <v>6</v>
      </c>
      <c r="C500" s="147" t="s">
        <v>7</v>
      </c>
      <c r="D500" s="119">
        <v>85</v>
      </c>
      <c r="E500" s="119"/>
      <c r="F500" s="119">
        <f t="shared" si="337"/>
        <v>85</v>
      </c>
      <c r="G500" s="119">
        <v>85</v>
      </c>
      <c r="H500" s="119"/>
      <c r="I500" s="119">
        <f t="shared" si="338"/>
        <v>85</v>
      </c>
      <c r="J500" s="125">
        <v>85</v>
      </c>
      <c r="K500" s="126"/>
      <c r="L500" s="125">
        <f t="shared" si="339"/>
        <v>85</v>
      </c>
    </row>
    <row r="501" spans="1:12" ht="63" x14ac:dyDescent="0.2">
      <c r="A501" s="145" t="s">
        <v>606</v>
      </c>
      <c r="B501" s="145"/>
      <c r="C501" s="136" t="s">
        <v>251</v>
      </c>
      <c r="D501" s="139">
        <f>D502</f>
        <v>0.9</v>
      </c>
      <c r="E501" s="139"/>
      <c r="F501" s="139">
        <f t="shared" ref="F501:L501" si="340">F502</f>
        <v>0.9</v>
      </c>
      <c r="G501" s="139">
        <f t="shared" si="340"/>
        <v>0.9</v>
      </c>
      <c r="H501" s="139"/>
      <c r="I501" s="139">
        <f t="shared" si="340"/>
        <v>0.9</v>
      </c>
      <c r="J501" s="139">
        <f t="shared" si="340"/>
        <v>0.9</v>
      </c>
      <c r="K501" s="139"/>
      <c r="L501" s="139">
        <f t="shared" si="340"/>
        <v>0.9</v>
      </c>
    </row>
    <row r="502" spans="1:12" ht="63" x14ac:dyDescent="0.2">
      <c r="A502" s="146" t="s">
        <v>606</v>
      </c>
      <c r="B502" s="146" t="s">
        <v>3</v>
      </c>
      <c r="C502" s="147" t="s">
        <v>4</v>
      </c>
      <c r="D502" s="119">
        <v>0.9</v>
      </c>
      <c r="E502" s="119"/>
      <c r="F502" s="119">
        <f>D502+E502</f>
        <v>0.9</v>
      </c>
      <c r="G502" s="119">
        <v>0.9</v>
      </c>
      <c r="H502" s="119"/>
      <c r="I502" s="119">
        <f>G502+H502</f>
        <v>0.9</v>
      </c>
      <c r="J502" s="125">
        <v>0.9</v>
      </c>
      <c r="K502" s="126"/>
      <c r="L502" s="125">
        <f>J502+K502</f>
        <v>0.9</v>
      </c>
    </row>
    <row r="503" spans="1:12" ht="52.5" customHeight="1" x14ac:dyDescent="0.2">
      <c r="A503" s="145" t="s">
        <v>607</v>
      </c>
      <c r="B503" s="145"/>
      <c r="C503" s="136" t="s">
        <v>269</v>
      </c>
      <c r="D503" s="139">
        <f>D504</f>
        <v>162.80000000000001</v>
      </c>
      <c r="E503" s="139"/>
      <c r="F503" s="139">
        <f t="shared" ref="F503:L503" si="341">F504</f>
        <v>162.80000000000001</v>
      </c>
      <c r="G503" s="139">
        <f t="shared" si="341"/>
        <v>167.3</v>
      </c>
      <c r="H503" s="139"/>
      <c r="I503" s="139">
        <f t="shared" si="341"/>
        <v>167.3</v>
      </c>
      <c r="J503" s="139">
        <f t="shared" si="341"/>
        <v>167.3</v>
      </c>
      <c r="K503" s="139"/>
      <c r="L503" s="139">
        <f t="shared" si="341"/>
        <v>167.3</v>
      </c>
    </row>
    <row r="504" spans="1:12" ht="63" x14ac:dyDescent="0.2">
      <c r="A504" s="146" t="s">
        <v>607</v>
      </c>
      <c r="B504" s="146" t="s">
        <v>3</v>
      </c>
      <c r="C504" s="147" t="s">
        <v>4</v>
      </c>
      <c r="D504" s="119">
        <v>162.80000000000001</v>
      </c>
      <c r="E504" s="119"/>
      <c r="F504" s="119">
        <f>D504+E504</f>
        <v>162.80000000000001</v>
      </c>
      <c r="G504" s="119">
        <v>167.3</v>
      </c>
      <c r="H504" s="119"/>
      <c r="I504" s="119">
        <f>G504+H504</f>
        <v>167.3</v>
      </c>
      <c r="J504" s="125">
        <v>167.3</v>
      </c>
      <c r="K504" s="126"/>
      <c r="L504" s="125">
        <f>J504+K504</f>
        <v>167.3</v>
      </c>
    </row>
    <row r="505" spans="1:12" ht="51" customHeight="1" x14ac:dyDescent="0.2">
      <c r="A505" s="145" t="s">
        <v>608</v>
      </c>
      <c r="B505" s="145"/>
      <c r="C505" s="136" t="s">
        <v>254</v>
      </c>
      <c r="D505" s="139">
        <f>D506</f>
        <v>311.5</v>
      </c>
      <c r="E505" s="139"/>
      <c r="F505" s="139">
        <f t="shared" ref="F505:L505" si="342">F506</f>
        <v>311.5</v>
      </c>
      <c r="G505" s="139">
        <f t="shared" si="342"/>
        <v>11.7</v>
      </c>
      <c r="H505" s="139"/>
      <c r="I505" s="139">
        <f t="shared" si="342"/>
        <v>11.7</v>
      </c>
      <c r="J505" s="139">
        <f t="shared" si="342"/>
        <v>11.7</v>
      </c>
      <c r="K505" s="139"/>
      <c r="L505" s="139">
        <f t="shared" si="342"/>
        <v>11.7</v>
      </c>
    </row>
    <row r="506" spans="1:12" ht="31.5" x14ac:dyDescent="0.2">
      <c r="A506" s="146" t="s">
        <v>608</v>
      </c>
      <c r="B506" s="146" t="s">
        <v>6</v>
      </c>
      <c r="C506" s="147" t="s">
        <v>7</v>
      </c>
      <c r="D506" s="131">
        <v>311.5</v>
      </c>
      <c r="E506" s="131"/>
      <c r="F506" s="119">
        <f>D506+E506</f>
        <v>311.5</v>
      </c>
      <c r="G506" s="131">
        <v>11.7</v>
      </c>
      <c r="H506" s="131"/>
      <c r="I506" s="119">
        <f>G506+H506</f>
        <v>11.7</v>
      </c>
      <c r="J506" s="131">
        <v>11.7</v>
      </c>
      <c r="K506" s="126"/>
      <c r="L506" s="125">
        <f>J506+K506</f>
        <v>11.7</v>
      </c>
    </row>
    <row r="507" spans="1:12" x14ac:dyDescent="0.2">
      <c r="A507" s="145" t="s">
        <v>609</v>
      </c>
      <c r="B507" s="145"/>
      <c r="C507" s="136" t="s">
        <v>256</v>
      </c>
      <c r="D507" s="139">
        <f>D508</f>
        <v>7022.7</v>
      </c>
      <c r="E507" s="139"/>
      <c r="F507" s="139">
        <f t="shared" ref="F507:L507" si="343">F508</f>
        <v>7022.7</v>
      </c>
      <c r="G507" s="139">
        <f t="shared" si="343"/>
        <v>7220.6</v>
      </c>
      <c r="H507" s="139"/>
      <c r="I507" s="139">
        <f t="shared" si="343"/>
        <v>7220.6</v>
      </c>
      <c r="J507" s="139">
        <f t="shared" si="343"/>
        <v>7220.6</v>
      </c>
      <c r="K507" s="139"/>
      <c r="L507" s="139">
        <f t="shared" si="343"/>
        <v>7220.6</v>
      </c>
    </row>
    <row r="508" spans="1:12" ht="63" x14ac:dyDescent="0.2">
      <c r="A508" s="146" t="s">
        <v>609</v>
      </c>
      <c r="B508" s="146" t="s">
        <v>3</v>
      </c>
      <c r="C508" s="147" t="s">
        <v>4</v>
      </c>
      <c r="D508" s="131">
        <v>7022.7</v>
      </c>
      <c r="E508" s="131"/>
      <c r="F508" s="119">
        <f>D508+E508</f>
        <v>7022.7</v>
      </c>
      <c r="G508" s="131">
        <v>7220.6</v>
      </c>
      <c r="H508" s="131"/>
      <c r="I508" s="119">
        <f>G508+H508</f>
        <v>7220.6</v>
      </c>
      <c r="J508" s="131">
        <v>7220.6</v>
      </c>
      <c r="K508" s="126"/>
      <c r="L508" s="125">
        <f>J508+K508</f>
        <v>7220.6</v>
      </c>
    </row>
    <row r="509" spans="1:12" ht="31.5" x14ac:dyDescent="0.2">
      <c r="A509" s="127" t="s">
        <v>619</v>
      </c>
      <c r="B509" s="127"/>
      <c r="C509" s="128" t="s">
        <v>649</v>
      </c>
      <c r="D509" s="115">
        <f>D510+D512+D514+D516</f>
        <v>27684.7</v>
      </c>
      <c r="E509" s="115"/>
      <c r="F509" s="115">
        <f t="shared" ref="F509:L509" si="344">F510+F512+F514+F516</f>
        <v>27684.7</v>
      </c>
      <c r="G509" s="115">
        <f t="shared" si="344"/>
        <v>27684.7</v>
      </c>
      <c r="H509" s="115"/>
      <c r="I509" s="115">
        <f t="shared" si="344"/>
        <v>27684.7</v>
      </c>
      <c r="J509" s="115">
        <f t="shared" si="344"/>
        <v>27684.7</v>
      </c>
      <c r="K509" s="115"/>
      <c r="L509" s="115">
        <f t="shared" si="344"/>
        <v>27684.7</v>
      </c>
    </row>
    <row r="510" spans="1:12" ht="47.25" x14ac:dyDescent="0.2">
      <c r="A510" s="145" t="s">
        <v>610</v>
      </c>
      <c r="B510" s="145"/>
      <c r="C510" s="136" t="s">
        <v>12</v>
      </c>
      <c r="D510" s="115">
        <f>D511</f>
        <v>8000</v>
      </c>
      <c r="E510" s="115"/>
      <c r="F510" s="115">
        <f t="shared" ref="F510:L510" si="345">F511</f>
        <v>8000</v>
      </c>
      <c r="G510" s="115">
        <f t="shared" si="345"/>
        <v>8000</v>
      </c>
      <c r="H510" s="115"/>
      <c r="I510" s="115">
        <f t="shared" si="345"/>
        <v>8000</v>
      </c>
      <c r="J510" s="115">
        <f t="shared" si="345"/>
        <v>8000</v>
      </c>
      <c r="K510" s="115"/>
      <c r="L510" s="115">
        <f t="shared" si="345"/>
        <v>8000</v>
      </c>
    </row>
    <row r="511" spans="1:12" ht="31.5" x14ac:dyDescent="0.2">
      <c r="A511" s="146" t="s">
        <v>610</v>
      </c>
      <c r="B511" s="150" t="s">
        <v>611</v>
      </c>
      <c r="C511" s="147" t="s">
        <v>29</v>
      </c>
      <c r="D511" s="119">
        <v>8000</v>
      </c>
      <c r="E511" s="119"/>
      <c r="F511" s="119">
        <f>D511+E511</f>
        <v>8000</v>
      </c>
      <c r="G511" s="119">
        <v>8000</v>
      </c>
      <c r="H511" s="119"/>
      <c r="I511" s="119">
        <f>G511+H511</f>
        <v>8000</v>
      </c>
      <c r="J511" s="119">
        <v>8000</v>
      </c>
      <c r="K511" s="126"/>
      <c r="L511" s="125">
        <f>J511+K511</f>
        <v>8000</v>
      </c>
    </row>
    <row r="512" spans="1:12" ht="31.5" x14ac:dyDescent="0.2">
      <c r="A512" s="145" t="s">
        <v>612</v>
      </c>
      <c r="B512" s="145"/>
      <c r="C512" s="136" t="s">
        <v>34</v>
      </c>
      <c r="D512" s="115">
        <f>D513</f>
        <v>150</v>
      </c>
      <c r="E512" s="115"/>
      <c r="F512" s="115">
        <f t="shared" ref="F512:L512" si="346">F513</f>
        <v>150</v>
      </c>
      <c r="G512" s="115">
        <f t="shared" si="346"/>
        <v>150</v>
      </c>
      <c r="H512" s="115"/>
      <c r="I512" s="115">
        <f t="shared" si="346"/>
        <v>150</v>
      </c>
      <c r="J512" s="115">
        <f t="shared" si="346"/>
        <v>150</v>
      </c>
      <c r="K512" s="115"/>
      <c r="L512" s="115">
        <f t="shared" si="346"/>
        <v>150</v>
      </c>
    </row>
    <row r="513" spans="1:12" ht="31.5" x14ac:dyDescent="0.2">
      <c r="A513" s="146" t="s">
        <v>612</v>
      </c>
      <c r="B513" s="151" t="s">
        <v>6</v>
      </c>
      <c r="C513" s="147" t="s">
        <v>7</v>
      </c>
      <c r="D513" s="119">
        <v>150</v>
      </c>
      <c r="E513" s="119"/>
      <c r="F513" s="119">
        <f>D513+E513</f>
        <v>150</v>
      </c>
      <c r="G513" s="119">
        <v>150</v>
      </c>
      <c r="H513" s="119"/>
      <c r="I513" s="119">
        <f>G513+H513</f>
        <v>150</v>
      </c>
      <c r="J513" s="119">
        <v>150</v>
      </c>
      <c r="K513" s="126"/>
      <c r="L513" s="125">
        <f>J513+K513</f>
        <v>150</v>
      </c>
    </row>
    <row r="514" spans="1:12" ht="47.25" x14ac:dyDescent="0.2">
      <c r="A514" s="145" t="s">
        <v>613</v>
      </c>
      <c r="B514" s="145"/>
      <c r="C514" s="136" t="s">
        <v>614</v>
      </c>
      <c r="D514" s="115">
        <f>D515</f>
        <v>18000</v>
      </c>
      <c r="E514" s="115"/>
      <c r="F514" s="115">
        <f t="shared" ref="F514:L514" si="347">F515</f>
        <v>18000</v>
      </c>
      <c r="G514" s="115">
        <f t="shared" si="347"/>
        <v>18000</v>
      </c>
      <c r="H514" s="115"/>
      <c r="I514" s="115">
        <f t="shared" si="347"/>
        <v>18000</v>
      </c>
      <c r="J514" s="115">
        <f t="shared" si="347"/>
        <v>18000</v>
      </c>
      <c r="K514" s="115"/>
      <c r="L514" s="115">
        <f t="shared" si="347"/>
        <v>18000</v>
      </c>
    </row>
    <row r="515" spans="1:12" x14ac:dyDescent="0.2">
      <c r="A515" s="146" t="s">
        <v>613</v>
      </c>
      <c r="B515" s="151" t="s">
        <v>17</v>
      </c>
      <c r="C515" s="147" t="s">
        <v>18</v>
      </c>
      <c r="D515" s="119">
        <v>18000</v>
      </c>
      <c r="E515" s="119"/>
      <c r="F515" s="119">
        <f>D515+E515</f>
        <v>18000</v>
      </c>
      <c r="G515" s="119">
        <v>18000</v>
      </c>
      <c r="H515" s="119"/>
      <c r="I515" s="119">
        <f>G515+H515</f>
        <v>18000</v>
      </c>
      <c r="J515" s="119">
        <v>18000</v>
      </c>
      <c r="K515" s="126"/>
      <c r="L515" s="125">
        <f>J515+K515</f>
        <v>18000</v>
      </c>
    </row>
    <row r="516" spans="1:12" ht="31.5" x14ac:dyDescent="0.2">
      <c r="A516" s="145" t="s">
        <v>615</v>
      </c>
      <c r="B516" s="145"/>
      <c r="C516" s="136" t="s">
        <v>32</v>
      </c>
      <c r="D516" s="115">
        <f>D517</f>
        <v>1534.7</v>
      </c>
      <c r="E516" s="115"/>
      <c r="F516" s="115">
        <f t="shared" ref="F516:L516" si="348">F517</f>
        <v>1534.7</v>
      </c>
      <c r="G516" s="115">
        <f t="shared" si="348"/>
        <v>1534.7</v>
      </c>
      <c r="H516" s="115"/>
      <c r="I516" s="115">
        <f t="shared" si="348"/>
        <v>1534.7</v>
      </c>
      <c r="J516" s="115">
        <f t="shared" si="348"/>
        <v>1534.7</v>
      </c>
      <c r="K516" s="115"/>
      <c r="L516" s="115">
        <f t="shared" si="348"/>
        <v>1534.7</v>
      </c>
    </row>
    <row r="517" spans="1:12" x14ac:dyDescent="0.2">
      <c r="A517" s="146" t="s">
        <v>615</v>
      </c>
      <c r="B517" s="151" t="s">
        <v>17</v>
      </c>
      <c r="C517" s="147" t="s">
        <v>18</v>
      </c>
      <c r="D517" s="119">
        <v>1534.7</v>
      </c>
      <c r="E517" s="119"/>
      <c r="F517" s="119">
        <f>D517+E517</f>
        <v>1534.7</v>
      </c>
      <c r="G517" s="119">
        <v>1534.7</v>
      </c>
      <c r="H517" s="119"/>
      <c r="I517" s="119">
        <f>G517+H517</f>
        <v>1534.7</v>
      </c>
      <c r="J517" s="119">
        <v>1534.7</v>
      </c>
      <c r="K517" s="126"/>
      <c r="L517" s="125">
        <f>J517+K517</f>
        <v>1534.7</v>
      </c>
    </row>
    <row r="518" spans="1:12" x14ac:dyDescent="0.2">
      <c r="A518" s="146"/>
      <c r="B518" s="151"/>
      <c r="C518" s="136" t="s">
        <v>740</v>
      </c>
      <c r="D518" s="115">
        <f t="shared" ref="D518:L518" si="349">D11+D91+D155+D213+D233+D327+D355+D438+D463</f>
        <v>4679562.1311210003</v>
      </c>
      <c r="E518" s="115">
        <f t="shared" si="349"/>
        <v>-1015.3</v>
      </c>
      <c r="F518" s="115">
        <f t="shared" si="349"/>
        <v>4678546.8311210005</v>
      </c>
      <c r="G518" s="115">
        <f t="shared" si="349"/>
        <v>4518879.3969000001</v>
      </c>
      <c r="H518" s="115">
        <f t="shared" si="349"/>
        <v>-50</v>
      </c>
      <c r="I518" s="115">
        <f t="shared" si="349"/>
        <v>4518829.3969000001</v>
      </c>
      <c r="J518" s="115">
        <f t="shared" si="349"/>
        <v>4321359.2987629995</v>
      </c>
      <c r="K518" s="115">
        <f t="shared" si="349"/>
        <v>-50</v>
      </c>
      <c r="L518" s="115">
        <f t="shared" si="349"/>
        <v>4321309.2987629995</v>
      </c>
    </row>
    <row r="519" spans="1:12" x14ac:dyDescent="0.2">
      <c r="A519" s="146"/>
      <c r="B519" s="151"/>
      <c r="C519" s="147"/>
      <c r="D519" s="119"/>
      <c r="E519" s="119"/>
      <c r="F519" s="119"/>
      <c r="G519" s="119"/>
      <c r="H519" s="119"/>
      <c r="I519" s="119"/>
      <c r="J519" s="119"/>
      <c r="K519" s="126"/>
      <c r="L519" s="119"/>
    </row>
    <row r="520" spans="1:12" x14ac:dyDescent="0.2">
      <c r="A520" s="145" t="s">
        <v>0</v>
      </c>
      <c r="B520" s="145"/>
      <c r="C520" s="136" t="s">
        <v>616</v>
      </c>
      <c r="D520" s="115">
        <f>D521+D523+D525+D528+D530</f>
        <v>25327.800000000003</v>
      </c>
      <c r="E520" s="115"/>
      <c r="F520" s="115">
        <f t="shared" ref="F520:L520" si="350">F521+F523+F525+F528+F530</f>
        <v>25327.800000000003</v>
      </c>
      <c r="G520" s="115">
        <f t="shared" si="350"/>
        <v>25327.800000000003</v>
      </c>
      <c r="H520" s="115"/>
      <c r="I520" s="115">
        <f t="shared" si="350"/>
        <v>25327.800000000003</v>
      </c>
      <c r="J520" s="115">
        <f t="shared" si="350"/>
        <v>25327.800000000003</v>
      </c>
      <c r="K520" s="115"/>
      <c r="L520" s="115">
        <f t="shared" si="350"/>
        <v>25327.800000000003</v>
      </c>
    </row>
    <row r="521" spans="1:12" ht="31.5" x14ac:dyDescent="0.2">
      <c r="A521" s="145" t="s">
        <v>19</v>
      </c>
      <c r="B521" s="145"/>
      <c r="C521" s="136" t="s">
        <v>322</v>
      </c>
      <c r="D521" s="115">
        <f>D522</f>
        <v>4430.2</v>
      </c>
      <c r="E521" s="115"/>
      <c r="F521" s="115">
        <f t="shared" ref="F521:L521" si="351">F522</f>
        <v>4430.2</v>
      </c>
      <c r="G521" s="115">
        <f t="shared" si="351"/>
        <v>4430.2</v>
      </c>
      <c r="H521" s="115"/>
      <c r="I521" s="115">
        <f t="shared" si="351"/>
        <v>4430.2</v>
      </c>
      <c r="J521" s="115">
        <f t="shared" si="351"/>
        <v>4430.2</v>
      </c>
      <c r="K521" s="115"/>
      <c r="L521" s="115">
        <f t="shared" si="351"/>
        <v>4430.2</v>
      </c>
    </row>
    <row r="522" spans="1:12" ht="63" x14ac:dyDescent="0.2">
      <c r="A522" s="146" t="s">
        <v>19</v>
      </c>
      <c r="B522" s="151" t="s">
        <v>3</v>
      </c>
      <c r="C522" s="147" t="s">
        <v>4</v>
      </c>
      <c r="D522" s="119">
        <v>4430.2</v>
      </c>
      <c r="E522" s="119"/>
      <c r="F522" s="119">
        <f>D522+E522</f>
        <v>4430.2</v>
      </c>
      <c r="G522" s="119">
        <v>4430.2</v>
      </c>
      <c r="H522" s="119"/>
      <c r="I522" s="119">
        <f>G522+H522</f>
        <v>4430.2</v>
      </c>
      <c r="J522" s="119">
        <v>4430.2</v>
      </c>
      <c r="K522" s="126"/>
      <c r="L522" s="125">
        <f>J522+K522</f>
        <v>4430.2</v>
      </c>
    </row>
    <row r="523" spans="1:12" ht="31.5" x14ac:dyDescent="0.2">
      <c r="A523" s="145" t="s">
        <v>2</v>
      </c>
      <c r="B523" s="145"/>
      <c r="C523" s="136" t="s">
        <v>303</v>
      </c>
      <c r="D523" s="115">
        <f>D524</f>
        <v>2691.8</v>
      </c>
      <c r="E523" s="115"/>
      <c r="F523" s="115">
        <f t="shared" ref="F523:L523" si="352">F524</f>
        <v>2691.8</v>
      </c>
      <c r="G523" s="115">
        <f t="shared" si="352"/>
        <v>2691.8</v>
      </c>
      <c r="H523" s="115"/>
      <c r="I523" s="115">
        <f t="shared" si="352"/>
        <v>2691.8</v>
      </c>
      <c r="J523" s="115">
        <f t="shared" si="352"/>
        <v>2691.8</v>
      </c>
      <c r="K523" s="115"/>
      <c r="L523" s="115">
        <f t="shared" si="352"/>
        <v>2691.8</v>
      </c>
    </row>
    <row r="524" spans="1:12" ht="63" x14ac:dyDescent="0.2">
      <c r="A524" s="146" t="s">
        <v>2</v>
      </c>
      <c r="B524" s="151" t="s">
        <v>3</v>
      </c>
      <c r="C524" s="147" t="s">
        <v>4</v>
      </c>
      <c r="D524" s="119">
        <v>2691.8</v>
      </c>
      <c r="E524" s="119"/>
      <c r="F524" s="119">
        <f>D524+E524</f>
        <v>2691.8</v>
      </c>
      <c r="G524" s="119">
        <v>2691.8</v>
      </c>
      <c r="H524" s="119"/>
      <c r="I524" s="119">
        <f>G524+H524</f>
        <v>2691.8</v>
      </c>
      <c r="J524" s="119">
        <v>2691.8</v>
      </c>
      <c r="K524" s="126"/>
      <c r="L524" s="125">
        <f>J524+K524</f>
        <v>2691.8</v>
      </c>
    </row>
    <row r="525" spans="1:12" x14ac:dyDescent="0.2">
      <c r="A525" s="145" t="s">
        <v>5</v>
      </c>
      <c r="B525" s="145"/>
      <c r="C525" s="136" t="s">
        <v>22</v>
      </c>
      <c r="D525" s="115">
        <f>D526+D527</f>
        <v>13452.400000000001</v>
      </c>
      <c r="E525" s="115"/>
      <c r="F525" s="115">
        <f t="shared" ref="F525:L525" si="353">F526+F527</f>
        <v>13452.400000000001</v>
      </c>
      <c r="G525" s="115">
        <f t="shared" si="353"/>
        <v>13452.400000000001</v>
      </c>
      <c r="H525" s="115"/>
      <c r="I525" s="115">
        <f t="shared" si="353"/>
        <v>13452.400000000001</v>
      </c>
      <c r="J525" s="115">
        <f t="shared" si="353"/>
        <v>13452.400000000001</v>
      </c>
      <c r="K525" s="115"/>
      <c r="L525" s="115">
        <f t="shared" si="353"/>
        <v>13452.400000000001</v>
      </c>
    </row>
    <row r="526" spans="1:12" ht="63" x14ac:dyDescent="0.2">
      <c r="A526" s="146" t="s">
        <v>5</v>
      </c>
      <c r="B526" s="151" t="s">
        <v>3</v>
      </c>
      <c r="C526" s="147" t="s">
        <v>4</v>
      </c>
      <c r="D526" s="119">
        <f>7297.1+4723.6</f>
        <v>12020.7</v>
      </c>
      <c r="E526" s="119"/>
      <c r="F526" s="119">
        <f t="shared" ref="F526:F527" si="354">D526+E526</f>
        <v>12020.7</v>
      </c>
      <c r="G526" s="119">
        <f>7297.1+4723.6</f>
        <v>12020.7</v>
      </c>
      <c r="H526" s="119"/>
      <c r="I526" s="119">
        <f t="shared" ref="I526:I527" si="355">G526+H526</f>
        <v>12020.7</v>
      </c>
      <c r="J526" s="119">
        <f>7297.1+4723.6</f>
        <v>12020.7</v>
      </c>
      <c r="K526" s="126"/>
      <c r="L526" s="125">
        <f t="shared" ref="L526:L527" si="356">J526+K526</f>
        <v>12020.7</v>
      </c>
    </row>
    <row r="527" spans="1:12" ht="31.5" x14ac:dyDescent="0.2">
      <c r="A527" s="146" t="s">
        <v>5</v>
      </c>
      <c r="B527" s="151" t="s">
        <v>6</v>
      </c>
      <c r="C527" s="147" t="s">
        <v>7</v>
      </c>
      <c r="D527" s="119">
        <f>392+86.2+927+26.5</f>
        <v>1431.7</v>
      </c>
      <c r="E527" s="119"/>
      <c r="F527" s="119">
        <f t="shared" si="354"/>
        <v>1431.7</v>
      </c>
      <c r="G527" s="119">
        <f>392+86.2+927+26.5</f>
        <v>1431.7</v>
      </c>
      <c r="H527" s="119"/>
      <c r="I527" s="119">
        <f t="shared" si="355"/>
        <v>1431.7</v>
      </c>
      <c r="J527" s="119">
        <f>392+86.2+927+26.5</f>
        <v>1431.7</v>
      </c>
      <c r="K527" s="126"/>
      <c r="L527" s="125">
        <f t="shared" si="356"/>
        <v>1431.7</v>
      </c>
    </row>
    <row r="528" spans="1:12" x14ac:dyDescent="0.2">
      <c r="A528" s="145" t="s">
        <v>15</v>
      </c>
      <c r="B528" s="145"/>
      <c r="C528" s="136" t="s">
        <v>16</v>
      </c>
      <c r="D528" s="115">
        <f>D529</f>
        <v>4628.3999999999996</v>
      </c>
      <c r="E528" s="115"/>
      <c r="F528" s="115">
        <f t="shared" ref="F528:L528" si="357">F529</f>
        <v>4628.3999999999996</v>
      </c>
      <c r="G528" s="115">
        <f t="shared" si="357"/>
        <v>4628.3999999999996</v>
      </c>
      <c r="H528" s="115"/>
      <c r="I528" s="115">
        <f t="shared" si="357"/>
        <v>4628.3999999999996</v>
      </c>
      <c r="J528" s="115">
        <f t="shared" si="357"/>
        <v>4628.3999999999996</v>
      </c>
      <c r="K528" s="115"/>
      <c r="L528" s="115">
        <f t="shared" si="357"/>
        <v>4628.3999999999996</v>
      </c>
    </row>
    <row r="529" spans="1:12" ht="63" x14ac:dyDescent="0.2">
      <c r="A529" s="146" t="s">
        <v>15</v>
      </c>
      <c r="B529" s="151" t="s">
        <v>3</v>
      </c>
      <c r="C529" s="147" t="s">
        <v>4</v>
      </c>
      <c r="D529" s="119">
        <v>4628.3999999999996</v>
      </c>
      <c r="E529" s="119"/>
      <c r="F529" s="119">
        <f>D529+E529</f>
        <v>4628.3999999999996</v>
      </c>
      <c r="G529" s="119">
        <v>4628.3999999999996</v>
      </c>
      <c r="H529" s="119"/>
      <c r="I529" s="119">
        <f>G529+H529</f>
        <v>4628.3999999999996</v>
      </c>
      <c r="J529" s="125">
        <v>4628.3999999999996</v>
      </c>
      <c r="K529" s="126"/>
      <c r="L529" s="125">
        <f>J529+K529</f>
        <v>4628.3999999999996</v>
      </c>
    </row>
    <row r="530" spans="1:12" ht="31.5" x14ac:dyDescent="0.2">
      <c r="A530" s="145" t="s">
        <v>8</v>
      </c>
      <c r="B530" s="145"/>
      <c r="C530" s="136" t="s">
        <v>9</v>
      </c>
      <c r="D530" s="115">
        <f>D531</f>
        <v>125</v>
      </c>
      <c r="E530" s="115"/>
      <c r="F530" s="115">
        <f t="shared" ref="F530:L530" si="358">F531</f>
        <v>125</v>
      </c>
      <c r="G530" s="115">
        <f t="shared" si="358"/>
        <v>125</v>
      </c>
      <c r="H530" s="115"/>
      <c r="I530" s="115">
        <f t="shared" si="358"/>
        <v>125</v>
      </c>
      <c r="J530" s="115">
        <f t="shared" si="358"/>
        <v>125</v>
      </c>
      <c r="K530" s="115"/>
      <c r="L530" s="115">
        <f t="shared" si="358"/>
        <v>125</v>
      </c>
    </row>
    <row r="531" spans="1:12" ht="31.5" x14ac:dyDescent="0.2">
      <c r="A531" s="146" t="s">
        <v>8</v>
      </c>
      <c r="B531" s="151" t="s">
        <v>6</v>
      </c>
      <c r="C531" s="147" t="s">
        <v>7</v>
      </c>
      <c r="D531" s="119">
        <f>25+100</f>
        <v>125</v>
      </c>
      <c r="E531" s="119"/>
      <c r="F531" s="119">
        <f>D531+E531</f>
        <v>125</v>
      </c>
      <c r="G531" s="119">
        <f>25+100</f>
        <v>125</v>
      </c>
      <c r="H531" s="119"/>
      <c r="I531" s="119">
        <f>G531+H531</f>
        <v>125</v>
      </c>
      <c r="J531" s="119">
        <f>25+100</f>
        <v>125</v>
      </c>
      <c r="K531" s="126"/>
      <c r="L531" s="125">
        <f>J531+K531</f>
        <v>125</v>
      </c>
    </row>
    <row r="532" spans="1:12" ht="47.25" x14ac:dyDescent="0.2">
      <c r="A532" s="145" t="s">
        <v>10</v>
      </c>
      <c r="B532" s="145"/>
      <c r="C532" s="136" t="s">
        <v>732</v>
      </c>
      <c r="D532" s="115">
        <f>D533+D535+D537+D539+D541+D543</f>
        <v>52318.637710000003</v>
      </c>
      <c r="E532" s="115">
        <f t="shared" ref="E532:L532" si="359">E533+E535+E537+E539+E541+E543</f>
        <v>1015.3</v>
      </c>
      <c r="F532" s="115">
        <f t="shared" si="359"/>
        <v>53333.937709999998</v>
      </c>
      <c r="G532" s="115">
        <f t="shared" si="359"/>
        <v>103950.56</v>
      </c>
      <c r="H532" s="115">
        <f t="shared" si="359"/>
        <v>50</v>
      </c>
      <c r="I532" s="115">
        <f t="shared" si="359"/>
        <v>104000.56</v>
      </c>
      <c r="J532" s="115">
        <f t="shared" si="359"/>
        <v>284924.78486000001</v>
      </c>
      <c r="K532" s="115">
        <f t="shared" si="359"/>
        <v>50</v>
      </c>
      <c r="L532" s="115">
        <f t="shared" si="359"/>
        <v>284974.78486000001</v>
      </c>
    </row>
    <row r="533" spans="1:12" ht="47.25" x14ac:dyDescent="0.2">
      <c r="A533" s="145" t="s">
        <v>11</v>
      </c>
      <c r="B533" s="145"/>
      <c r="C533" s="136" t="s">
        <v>12</v>
      </c>
      <c r="D533" s="115">
        <f>D534</f>
        <v>1050.5999999999999</v>
      </c>
      <c r="E533" s="115"/>
      <c r="F533" s="115">
        <f t="shared" ref="F533:L533" si="360">F534</f>
        <v>1050.5999999999999</v>
      </c>
      <c r="G533" s="115">
        <f t="shared" si="360"/>
        <v>1050.56</v>
      </c>
      <c r="H533" s="115"/>
      <c r="I533" s="115">
        <f t="shared" si="360"/>
        <v>1050.56</v>
      </c>
      <c r="J533" s="115">
        <f t="shared" si="360"/>
        <v>1050.5999999999999</v>
      </c>
      <c r="K533" s="115"/>
      <c r="L533" s="115">
        <f t="shared" si="360"/>
        <v>1050.5999999999999</v>
      </c>
    </row>
    <row r="534" spans="1:12" ht="31.5" x14ac:dyDescent="0.2">
      <c r="A534" s="146" t="s">
        <v>11</v>
      </c>
      <c r="B534" s="151" t="s">
        <v>6</v>
      </c>
      <c r="C534" s="147" t="s">
        <v>7</v>
      </c>
      <c r="D534" s="119">
        <f>44.1+1006.5</f>
        <v>1050.5999999999999</v>
      </c>
      <c r="E534" s="119"/>
      <c r="F534" s="119">
        <f>D534+E534</f>
        <v>1050.5999999999999</v>
      </c>
      <c r="G534" s="119">
        <f>44.1+1006.46</f>
        <v>1050.56</v>
      </c>
      <c r="H534" s="119"/>
      <c r="I534" s="119">
        <f>G534+H534</f>
        <v>1050.56</v>
      </c>
      <c r="J534" s="119">
        <f>44.1+1006.5</f>
        <v>1050.5999999999999</v>
      </c>
      <c r="K534" s="126"/>
      <c r="L534" s="125">
        <f>J534+K534</f>
        <v>1050.5999999999999</v>
      </c>
    </row>
    <row r="535" spans="1:12" ht="31.5" customHeight="1" x14ac:dyDescent="0.2">
      <c r="A535" s="145" t="s">
        <v>23</v>
      </c>
      <c r="B535" s="145"/>
      <c r="C535" s="136" t="s">
        <v>617</v>
      </c>
      <c r="D535" s="115">
        <f>D536</f>
        <v>3000</v>
      </c>
      <c r="E535" s="115">
        <f t="shared" ref="E535:L535" si="361">E536</f>
        <v>1015.3</v>
      </c>
      <c r="F535" s="115">
        <f t="shared" si="361"/>
        <v>4015.3</v>
      </c>
      <c r="G535" s="115">
        <f t="shared" si="361"/>
        <v>3000</v>
      </c>
      <c r="H535" s="115"/>
      <c r="I535" s="115">
        <f t="shared" si="361"/>
        <v>3000</v>
      </c>
      <c r="J535" s="115">
        <f t="shared" si="361"/>
        <v>3000</v>
      </c>
      <c r="K535" s="115"/>
      <c r="L535" s="115">
        <f t="shared" si="361"/>
        <v>3000</v>
      </c>
    </row>
    <row r="536" spans="1:12" x14ac:dyDescent="0.2">
      <c r="A536" s="146" t="s">
        <v>23</v>
      </c>
      <c r="B536" s="150" t="s">
        <v>13</v>
      </c>
      <c r="C536" s="147" t="s">
        <v>14</v>
      </c>
      <c r="D536" s="119">
        <v>3000</v>
      </c>
      <c r="E536" s="119">
        <v>1015.3</v>
      </c>
      <c r="F536" s="119">
        <f>D536+E536</f>
        <v>4015.3</v>
      </c>
      <c r="G536" s="119">
        <v>3000</v>
      </c>
      <c r="H536" s="119"/>
      <c r="I536" s="119">
        <f>G536+H536</f>
        <v>3000</v>
      </c>
      <c r="J536" s="119">
        <v>3000</v>
      </c>
      <c r="K536" s="126"/>
      <c r="L536" s="125">
        <f>J536+K536</f>
        <v>3000</v>
      </c>
    </row>
    <row r="537" spans="1:12" x14ac:dyDescent="0.2">
      <c r="A537" s="145" t="s">
        <v>270</v>
      </c>
      <c r="B537" s="145"/>
      <c r="C537" s="136" t="s">
        <v>232</v>
      </c>
      <c r="D537" s="115">
        <f>D538</f>
        <v>8000</v>
      </c>
      <c r="E537" s="115"/>
      <c r="F537" s="115">
        <f t="shared" ref="F537:I537" si="362">F538</f>
        <v>8000</v>
      </c>
      <c r="G537" s="115"/>
      <c r="H537" s="115"/>
      <c r="I537" s="115">
        <f t="shared" si="362"/>
        <v>0</v>
      </c>
      <c r="J537" s="115"/>
      <c r="K537" s="115"/>
      <c r="L537" s="115"/>
    </row>
    <row r="538" spans="1:12" x14ac:dyDescent="0.2">
      <c r="A538" s="146" t="s">
        <v>270</v>
      </c>
      <c r="B538" s="150" t="s">
        <v>13</v>
      </c>
      <c r="C538" s="147" t="s">
        <v>14</v>
      </c>
      <c r="D538" s="119">
        <v>8000</v>
      </c>
      <c r="E538" s="119"/>
      <c r="F538" s="119">
        <f>D538+E538</f>
        <v>8000</v>
      </c>
      <c r="G538" s="119"/>
      <c r="H538" s="119"/>
      <c r="I538" s="119">
        <f>G538+H538</f>
        <v>0</v>
      </c>
      <c r="J538" s="125"/>
      <c r="K538" s="126"/>
      <c r="L538" s="125"/>
    </row>
    <row r="539" spans="1:12" ht="21.75" customHeight="1" x14ac:dyDescent="0.2">
      <c r="A539" s="145" t="s">
        <v>110</v>
      </c>
      <c r="B539" s="145"/>
      <c r="C539" s="136" t="s">
        <v>111</v>
      </c>
      <c r="D539" s="115"/>
      <c r="E539" s="115"/>
      <c r="F539" s="115"/>
      <c r="G539" s="115">
        <f>G540</f>
        <v>59900</v>
      </c>
      <c r="H539" s="115">
        <f t="shared" ref="H539:L539" si="363">H540</f>
        <v>50</v>
      </c>
      <c r="I539" s="115">
        <f t="shared" si="363"/>
        <v>59950</v>
      </c>
      <c r="J539" s="115">
        <f t="shared" si="363"/>
        <v>120500.26891</v>
      </c>
      <c r="K539" s="115">
        <f t="shared" si="363"/>
        <v>50</v>
      </c>
      <c r="L539" s="115">
        <f t="shared" si="363"/>
        <v>120550.26891</v>
      </c>
    </row>
    <row r="540" spans="1:12" ht="22.5" customHeight="1" x14ac:dyDescent="0.2">
      <c r="A540" s="146" t="s">
        <v>110</v>
      </c>
      <c r="B540" s="150" t="s">
        <v>13</v>
      </c>
      <c r="C540" s="147" t="s">
        <v>14</v>
      </c>
      <c r="D540" s="119"/>
      <c r="E540" s="119"/>
      <c r="F540" s="119"/>
      <c r="G540" s="119">
        <v>59900</v>
      </c>
      <c r="H540" s="119">
        <v>50</v>
      </c>
      <c r="I540" s="119">
        <f>G540+H540</f>
        <v>59950</v>
      </c>
      <c r="J540" s="125">
        <f>119500+0.26891+1000</f>
        <v>120500.26891</v>
      </c>
      <c r="K540" s="119">
        <v>50</v>
      </c>
      <c r="L540" s="125">
        <f>J540+K540</f>
        <v>120550.26891</v>
      </c>
    </row>
    <row r="541" spans="1:12" ht="31.5" x14ac:dyDescent="0.2">
      <c r="A541" s="145" t="s">
        <v>618</v>
      </c>
      <c r="B541" s="145"/>
      <c r="C541" s="136" t="s">
        <v>273</v>
      </c>
      <c r="D541" s="115">
        <f>D542</f>
        <v>268.03771</v>
      </c>
      <c r="E541" s="115"/>
      <c r="F541" s="115">
        <f t="shared" ref="F541:I541" si="364">F542</f>
        <v>268.03771</v>
      </c>
      <c r="G541" s="115"/>
      <c r="H541" s="115"/>
      <c r="I541" s="115">
        <f t="shared" si="364"/>
        <v>0</v>
      </c>
      <c r="J541" s="115"/>
      <c r="K541" s="115"/>
      <c r="L541" s="115"/>
    </row>
    <row r="542" spans="1:12" x14ac:dyDescent="0.2">
      <c r="A542" s="146" t="s">
        <v>618</v>
      </c>
      <c r="B542" s="150" t="s">
        <v>13</v>
      </c>
      <c r="C542" s="147" t="s">
        <v>14</v>
      </c>
      <c r="D542" s="133">
        <v>268.03771</v>
      </c>
      <c r="E542" s="133"/>
      <c r="F542" s="119">
        <f>D542+E542</f>
        <v>268.03771</v>
      </c>
      <c r="G542" s="119"/>
      <c r="H542" s="119"/>
      <c r="I542" s="119">
        <f>G542+H542</f>
        <v>0</v>
      </c>
      <c r="J542" s="125"/>
      <c r="K542" s="126"/>
      <c r="L542" s="125"/>
    </row>
    <row r="543" spans="1:12" x14ac:dyDescent="0.2">
      <c r="A543" s="127" t="s">
        <v>660</v>
      </c>
      <c r="B543" s="127"/>
      <c r="C543" s="128" t="s">
        <v>377</v>
      </c>
      <c r="D543" s="137">
        <f>D544+D546</f>
        <v>40000</v>
      </c>
      <c r="E543" s="137"/>
      <c r="F543" s="137">
        <f t="shared" ref="F543:L543" si="365">F544+F546</f>
        <v>40000</v>
      </c>
      <c r="G543" s="137">
        <f t="shared" si="365"/>
        <v>40000</v>
      </c>
      <c r="H543" s="137"/>
      <c r="I543" s="137">
        <f t="shared" si="365"/>
        <v>40000</v>
      </c>
      <c r="J543" s="137">
        <f t="shared" si="365"/>
        <v>160373.91595</v>
      </c>
      <c r="K543" s="137"/>
      <c r="L543" s="137">
        <f t="shared" si="365"/>
        <v>160373.91595</v>
      </c>
    </row>
    <row r="544" spans="1:12" ht="63" x14ac:dyDescent="0.2">
      <c r="A544" s="145" t="s">
        <v>635</v>
      </c>
      <c r="B544" s="145"/>
      <c r="C544" s="136" t="s">
        <v>651</v>
      </c>
      <c r="D544" s="115">
        <f>D545</f>
        <v>40000</v>
      </c>
      <c r="E544" s="115"/>
      <c r="F544" s="115">
        <f t="shared" ref="F544:L544" si="366">F545</f>
        <v>40000</v>
      </c>
      <c r="G544" s="115">
        <f t="shared" si="366"/>
        <v>40000</v>
      </c>
      <c r="H544" s="115"/>
      <c r="I544" s="115">
        <f t="shared" si="366"/>
        <v>40000</v>
      </c>
      <c r="J544" s="115">
        <f t="shared" si="366"/>
        <v>39157.115949999999</v>
      </c>
      <c r="K544" s="115"/>
      <c r="L544" s="115">
        <f t="shared" si="366"/>
        <v>39157.115949999999</v>
      </c>
    </row>
    <row r="545" spans="1:12" x14ac:dyDescent="0.2">
      <c r="A545" s="146" t="s">
        <v>635</v>
      </c>
      <c r="B545" s="151" t="s">
        <v>13</v>
      </c>
      <c r="C545" s="147" t="s">
        <v>14</v>
      </c>
      <c r="D545" s="125">
        <v>40000</v>
      </c>
      <c r="E545" s="125"/>
      <c r="F545" s="119">
        <f>D545+E545</f>
        <v>40000</v>
      </c>
      <c r="G545" s="125">
        <v>40000</v>
      </c>
      <c r="H545" s="125"/>
      <c r="I545" s="119">
        <f>G545+H545</f>
        <v>40000</v>
      </c>
      <c r="J545" s="125">
        <f>20157.11595+20000-1000</f>
        <v>39157.115949999999</v>
      </c>
      <c r="K545" s="126"/>
      <c r="L545" s="125">
        <f>J545+K545</f>
        <v>39157.115949999999</v>
      </c>
    </row>
    <row r="546" spans="1:12" ht="63" x14ac:dyDescent="0.2">
      <c r="A546" s="145" t="s">
        <v>635</v>
      </c>
      <c r="B546" s="145"/>
      <c r="C546" s="136" t="s">
        <v>636</v>
      </c>
      <c r="D546" s="115"/>
      <c r="E546" s="115"/>
      <c r="F546" s="115"/>
      <c r="G546" s="115"/>
      <c r="H546" s="115"/>
      <c r="I546" s="115"/>
      <c r="J546" s="115">
        <f>J547</f>
        <v>121216.8</v>
      </c>
      <c r="K546" s="115"/>
      <c r="L546" s="115">
        <f t="shared" ref="L546" si="367">L547</f>
        <v>121216.8</v>
      </c>
    </row>
    <row r="547" spans="1:12" ht="33" customHeight="1" x14ac:dyDescent="0.2">
      <c r="A547" s="146" t="s">
        <v>635</v>
      </c>
      <c r="B547" s="151" t="s">
        <v>13</v>
      </c>
      <c r="C547" s="147" t="s">
        <v>14</v>
      </c>
      <c r="D547" s="119"/>
      <c r="E547" s="119"/>
      <c r="F547" s="119"/>
      <c r="G547" s="119"/>
      <c r="H547" s="119"/>
      <c r="I547" s="119">
        <f>G547+H547</f>
        <v>0</v>
      </c>
      <c r="J547" s="125">
        <v>121216.8</v>
      </c>
      <c r="K547" s="126"/>
      <c r="L547" s="125">
        <f>J547+K547</f>
        <v>121216.8</v>
      </c>
    </row>
    <row r="548" spans="1:12" x14ac:dyDescent="0.2">
      <c r="A548" s="146"/>
      <c r="B548" s="151"/>
      <c r="C548" s="136" t="s">
        <v>744</v>
      </c>
      <c r="D548" s="115">
        <f>D520+D532</f>
        <v>77646.437709999998</v>
      </c>
      <c r="E548" s="115">
        <f t="shared" ref="E548:L548" si="368">E520+E532</f>
        <v>1015.3</v>
      </c>
      <c r="F548" s="115">
        <f t="shared" si="368"/>
        <v>78661.737710000001</v>
      </c>
      <c r="G548" s="115">
        <f t="shared" si="368"/>
        <v>129278.36</v>
      </c>
      <c r="H548" s="115">
        <f t="shared" si="368"/>
        <v>50</v>
      </c>
      <c r="I548" s="115">
        <f t="shared" si="368"/>
        <v>129328.36</v>
      </c>
      <c r="J548" s="115">
        <f t="shared" si="368"/>
        <v>310252.58486</v>
      </c>
      <c r="K548" s="115">
        <f t="shared" si="368"/>
        <v>50</v>
      </c>
      <c r="L548" s="115">
        <f t="shared" si="368"/>
        <v>310302.58486</v>
      </c>
    </row>
    <row r="549" spans="1:12" x14ac:dyDescent="0.2">
      <c r="A549" s="263" t="s">
        <v>117</v>
      </c>
      <c r="B549" s="263"/>
      <c r="C549" s="263"/>
      <c r="D549" s="140">
        <f>D532+D520+D463+D438+D355+D327+D233+D213+D155+D91+D11</f>
        <v>4757208.5688309995</v>
      </c>
      <c r="E549" s="140"/>
      <c r="F549" s="140">
        <f>F532+F520+F463+F438+F355+F327+F233+F213+F155+F91+F11</f>
        <v>4757208.5688310005</v>
      </c>
      <c r="G549" s="140">
        <f>G532+G520+G463+G438+G355+G327+G233+G213+G155+G91+G11</f>
        <v>4648157.7568999995</v>
      </c>
      <c r="H549" s="140"/>
      <c r="I549" s="140">
        <f>I532+I520+I463+I438+I355+I327+I233+I213+I155+I91+I11</f>
        <v>4648157.7568999995</v>
      </c>
      <c r="J549" s="140">
        <f>J532+J520+J463+J438+J355+J327+J233+J213+J155+J91+J11</f>
        <v>4631611.8836229993</v>
      </c>
      <c r="K549" s="140"/>
      <c r="L549" s="140">
        <f>L532+L520+L463+L438+L355+L327+L233+L213+L155+L91+L11</f>
        <v>4631611.8836229993</v>
      </c>
    </row>
    <row r="550" spans="1:12" hidden="1" x14ac:dyDescent="0.2">
      <c r="E550" s="120" t="s">
        <v>755</v>
      </c>
      <c r="F550" s="120">
        <f>F548-D548</f>
        <v>1015.3000000000029</v>
      </c>
      <c r="I550" s="120">
        <f>I548-G548</f>
        <v>50</v>
      </c>
      <c r="L550" s="120">
        <f>L548-J548</f>
        <v>50</v>
      </c>
    </row>
    <row r="551" spans="1:12" hidden="1" x14ac:dyDescent="0.2">
      <c r="E551" s="120" t="s">
        <v>754</v>
      </c>
      <c r="F551" s="120">
        <f>F518-D518</f>
        <v>-1015.2999999998137</v>
      </c>
      <c r="I551" s="120">
        <f>I518-G518</f>
        <v>-50</v>
      </c>
      <c r="L551" s="120">
        <f>L518-J518</f>
        <v>-50</v>
      </c>
    </row>
    <row r="552" spans="1:12" s="120" customFormat="1" hidden="1" x14ac:dyDescent="0.2">
      <c r="A552" s="141"/>
      <c r="B552" s="141"/>
      <c r="F552" s="120">
        <f>F549-D549</f>
        <v>0</v>
      </c>
      <c r="I552" s="120">
        <f>I549-G549</f>
        <v>0</v>
      </c>
      <c r="L552" s="120">
        <f>L549-J549</f>
        <v>0</v>
      </c>
    </row>
    <row r="553" spans="1:12" hidden="1" x14ac:dyDescent="0.2"/>
    <row r="554" spans="1:12" hidden="1" x14ac:dyDescent="0.2"/>
    <row r="555" spans="1:12" hidden="1" x14ac:dyDescent="0.2">
      <c r="D555" s="120">
        <v>4757208.5628500013</v>
      </c>
      <c r="E555" s="120">
        <v>0</v>
      </c>
      <c r="F555" s="120">
        <v>4757208.5628500013</v>
      </c>
      <c r="G555" s="120">
        <v>4648157.7844329998</v>
      </c>
      <c r="I555" s="120">
        <v>4648157.7844329998</v>
      </c>
      <c r="J555" s="120">
        <v>4631611.8666829998</v>
      </c>
      <c r="L555" s="120">
        <v>4631611.8666829998</v>
      </c>
    </row>
    <row r="556" spans="1:12" hidden="1" x14ac:dyDescent="0.2">
      <c r="D556" s="120">
        <f>D555-D549</f>
        <v>-5.9809982776641846E-3</v>
      </c>
      <c r="E556" s="120">
        <f t="shared" ref="E556:L556" si="369">E555-E549</f>
        <v>0</v>
      </c>
      <c r="F556" s="120">
        <f t="shared" si="369"/>
        <v>-5.9809992089867592E-3</v>
      </c>
      <c r="G556" s="120">
        <f t="shared" si="369"/>
        <v>2.7533000335097313E-2</v>
      </c>
      <c r="H556" s="120">
        <f t="shared" si="369"/>
        <v>0</v>
      </c>
      <c r="I556" s="120">
        <f t="shared" si="369"/>
        <v>2.7533000335097313E-2</v>
      </c>
      <c r="J556" s="120">
        <f t="shared" si="369"/>
        <v>-1.6939999535679817E-2</v>
      </c>
      <c r="K556" s="120">
        <f t="shared" si="369"/>
        <v>0</v>
      </c>
      <c r="L556" s="120">
        <f t="shared" si="369"/>
        <v>-1.6939999535679817E-2</v>
      </c>
    </row>
    <row r="557" spans="1:12" hidden="1" x14ac:dyDescent="0.2"/>
    <row r="558" spans="1:12" hidden="1" x14ac:dyDescent="0.2">
      <c r="C558" s="142" t="s">
        <v>787</v>
      </c>
    </row>
    <row r="559" spans="1:12" hidden="1" x14ac:dyDescent="0.2"/>
    <row r="561" spans="11:11" x14ac:dyDescent="0.2">
      <c r="K561" s="120"/>
    </row>
  </sheetData>
  <sheetProtection formatCells="0" formatColumns="0" formatRows="0" insertColumns="0" insertRows="0" insertHyperlinks="0" deleteColumns="0" deleteRows="0" sort="0" autoFilter="0" pivotTables="0"/>
  <mergeCells count="2">
    <mergeCell ref="A549:C549"/>
    <mergeCell ref="A6:L6"/>
  </mergeCells>
  <pageMargins left="0.39370078740157483" right="0.39370078740157483" top="0.98425196850393704" bottom="0.39370078740157483" header="0.51181102362204722" footer="0.31496062992125984"/>
  <pageSetup paperSize="9" scale="61" fitToHeight="10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N1047"/>
  <sheetViews>
    <sheetView showGridLines="0" zoomScale="96" zoomScaleNormal="96" workbookViewId="0">
      <selection activeCell="E11" sqref="E11"/>
    </sheetView>
  </sheetViews>
  <sheetFormatPr defaultColWidth="9.140625" defaultRowHeight="12.75" outlineLevelRow="7" x14ac:dyDescent="0.2"/>
  <cols>
    <col min="1" max="1" width="11.7109375" style="161" customWidth="1"/>
    <col min="2" max="2" width="8.28515625" style="161" customWidth="1"/>
    <col min="3" max="3" width="16.140625" style="161" customWidth="1"/>
    <col min="4" max="4" width="7" style="161" customWidth="1"/>
    <col min="5" max="5" width="113.28515625" style="162" customWidth="1"/>
    <col min="6" max="6" width="12.85546875" style="163" hidden="1" customWidth="1"/>
    <col min="7" max="7" width="11.85546875" style="163" hidden="1" customWidth="1"/>
    <col min="8" max="8" width="15" style="163" customWidth="1"/>
    <col min="9" max="9" width="12.85546875" style="163" hidden="1" customWidth="1"/>
    <col min="10" max="10" width="11.85546875" style="163" hidden="1" customWidth="1"/>
    <col min="11" max="11" width="15" style="163" customWidth="1"/>
    <col min="12" max="13" width="15" style="163" hidden="1" customWidth="1"/>
    <col min="14" max="14" width="15" style="163" customWidth="1"/>
    <col min="15" max="16384" width="9.140625" style="163"/>
  </cols>
  <sheetData>
    <row r="1" spans="1:14" ht="15.75" x14ac:dyDescent="0.2">
      <c r="H1" s="116" t="s">
        <v>697</v>
      </c>
      <c r="I1" s="116"/>
      <c r="J1" s="116"/>
    </row>
    <row r="2" spans="1:14" ht="15.75" x14ac:dyDescent="0.2">
      <c r="H2" s="2" t="s">
        <v>287</v>
      </c>
      <c r="I2" s="2"/>
      <c r="J2" s="2"/>
    </row>
    <row r="3" spans="1:14" ht="15.75" x14ac:dyDescent="0.2">
      <c r="H3" s="3" t="s">
        <v>327</v>
      </c>
      <c r="I3" s="3"/>
      <c r="J3" s="3"/>
    </row>
    <row r="4" spans="1:14" ht="15.75" x14ac:dyDescent="0.2">
      <c r="H4" s="2" t="s">
        <v>792</v>
      </c>
      <c r="I4" s="2"/>
      <c r="J4" s="2"/>
    </row>
    <row r="5" spans="1:14" s="166" customFormat="1" ht="15.75" x14ac:dyDescent="0.2">
      <c r="A5" s="164"/>
      <c r="B5" s="164"/>
      <c r="C5" s="164"/>
      <c r="D5" s="164"/>
      <c r="E5" s="165"/>
      <c r="F5" s="3"/>
      <c r="G5" s="3"/>
      <c r="H5" s="3"/>
    </row>
    <row r="6" spans="1:14" s="166" customFormat="1" ht="15.75" customHeight="1" x14ac:dyDescent="0.2">
      <c r="A6" s="266" t="s">
        <v>353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4" s="166" customFormat="1" ht="19.5" customHeight="1" x14ac:dyDescent="0.2">
      <c r="A7" s="267"/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167"/>
      <c r="N7" s="167"/>
    </row>
    <row r="8" spans="1:14" s="166" customFormat="1" ht="15.75" x14ac:dyDescent="0.2">
      <c r="A8" s="268"/>
      <c r="B8" s="268"/>
      <c r="C8" s="268"/>
      <c r="D8" s="268"/>
      <c r="E8" s="165"/>
      <c r="I8" s="168"/>
      <c r="J8" s="168"/>
      <c r="K8" s="168"/>
      <c r="L8" s="67"/>
      <c r="M8" s="67"/>
      <c r="N8" s="67" t="s">
        <v>271</v>
      </c>
    </row>
    <row r="9" spans="1:14" s="166" customFormat="1" ht="20.25" customHeight="1" x14ac:dyDescent="0.2">
      <c r="A9" s="269" t="s">
        <v>131</v>
      </c>
      <c r="B9" s="270" t="s">
        <v>132</v>
      </c>
      <c r="C9" s="270"/>
      <c r="D9" s="270"/>
      <c r="E9" s="271" t="s">
        <v>112</v>
      </c>
      <c r="F9" s="272" t="s">
        <v>765</v>
      </c>
      <c r="G9" s="272" t="s">
        <v>748</v>
      </c>
      <c r="H9" s="272" t="s">
        <v>784</v>
      </c>
      <c r="I9" s="272" t="s">
        <v>751</v>
      </c>
      <c r="J9" s="272" t="s">
        <v>750</v>
      </c>
      <c r="K9" s="272" t="s">
        <v>785</v>
      </c>
      <c r="L9" s="272" t="s">
        <v>749</v>
      </c>
      <c r="M9" s="272" t="s">
        <v>748</v>
      </c>
      <c r="N9" s="272" t="s">
        <v>786</v>
      </c>
    </row>
    <row r="10" spans="1:14" s="171" customFormat="1" ht="44.25" customHeight="1" x14ac:dyDescent="0.2">
      <c r="A10" s="269"/>
      <c r="B10" s="169" t="s">
        <v>133</v>
      </c>
      <c r="C10" s="170" t="s">
        <v>125</v>
      </c>
      <c r="D10" s="170" t="s">
        <v>126</v>
      </c>
      <c r="E10" s="271"/>
      <c r="F10" s="273"/>
      <c r="G10" s="273"/>
      <c r="H10" s="273"/>
      <c r="I10" s="273"/>
      <c r="J10" s="273"/>
      <c r="K10" s="273"/>
      <c r="L10" s="273"/>
      <c r="M10" s="273"/>
      <c r="N10" s="273"/>
    </row>
    <row r="11" spans="1:14" s="174" customFormat="1" ht="17.25" customHeight="1" x14ac:dyDescent="0.2">
      <c r="A11" s="172" t="s">
        <v>113</v>
      </c>
      <c r="B11" s="172" t="s">
        <v>114</v>
      </c>
      <c r="C11" s="172" t="s">
        <v>134</v>
      </c>
      <c r="D11" s="172" t="s">
        <v>115</v>
      </c>
      <c r="E11" s="173">
        <v>5</v>
      </c>
      <c r="F11" s="172" t="s">
        <v>116</v>
      </c>
      <c r="G11" s="172" t="s">
        <v>240</v>
      </c>
      <c r="H11" s="172" t="s">
        <v>116</v>
      </c>
      <c r="I11" s="172" t="s">
        <v>769</v>
      </c>
      <c r="J11" s="172" t="s">
        <v>770</v>
      </c>
      <c r="K11" s="172" t="s">
        <v>240</v>
      </c>
      <c r="L11" s="172" t="s">
        <v>771</v>
      </c>
      <c r="M11" s="172" t="s">
        <v>772</v>
      </c>
      <c r="N11" s="172" t="s">
        <v>671</v>
      </c>
    </row>
    <row r="12" spans="1:14" s="171" customFormat="1" ht="14.25" x14ac:dyDescent="0.2">
      <c r="A12" s="175"/>
      <c r="B12" s="175"/>
      <c r="C12" s="175"/>
      <c r="D12" s="175"/>
      <c r="E12" s="176"/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4" ht="31.5" x14ac:dyDescent="0.2">
      <c r="A13" s="4" t="s">
        <v>135</v>
      </c>
      <c r="B13" s="4"/>
      <c r="C13" s="4"/>
      <c r="D13" s="4"/>
      <c r="E13" s="8" t="s">
        <v>305</v>
      </c>
      <c r="F13" s="113">
        <f>F14+F28</f>
        <v>10536.200000000003</v>
      </c>
      <c r="G13" s="113">
        <f t="shared" ref="G13:N13" si="0">G14+G28</f>
        <v>0</v>
      </c>
      <c r="H13" s="113">
        <f>H14+H28</f>
        <v>10536.200000000003</v>
      </c>
      <c r="I13" s="113">
        <f t="shared" si="0"/>
        <v>10536.200000000003</v>
      </c>
      <c r="J13" s="113">
        <f t="shared" si="0"/>
        <v>0</v>
      </c>
      <c r="K13" s="113">
        <f t="shared" si="0"/>
        <v>10536.200000000003</v>
      </c>
      <c r="L13" s="113">
        <f t="shared" si="0"/>
        <v>10536.200000000003</v>
      </c>
      <c r="M13" s="113">
        <f t="shared" si="0"/>
        <v>0</v>
      </c>
      <c r="N13" s="113">
        <f t="shared" si="0"/>
        <v>10536.200000000003</v>
      </c>
    </row>
    <row r="14" spans="1:14" ht="15.75" x14ac:dyDescent="0.2">
      <c r="A14" s="4" t="s">
        <v>135</v>
      </c>
      <c r="B14" s="4" t="s">
        <v>136</v>
      </c>
      <c r="C14" s="4"/>
      <c r="D14" s="4"/>
      <c r="E14" s="177" t="s">
        <v>137</v>
      </c>
      <c r="F14" s="113">
        <f t="shared" ref="F14:M14" si="1">F15+F24</f>
        <v>10450.000000000002</v>
      </c>
      <c r="G14" s="113">
        <f t="shared" si="1"/>
        <v>0</v>
      </c>
      <c r="H14" s="113">
        <f t="shared" ref="H14" si="2">H15+H24</f>
        <v>10450.000000000002</v>
      </c>
      <c r="I14" s="113">
        <f t="shared" si="1"/>
        <v>10450.000000000002</v>
      </c>
      <c r="J14" s="113">
        <f t="shared" si="1"/>
        <v>0</v>
      </c>
      <c r="K14" s="113">
        <f t="shared" ref="K14" si="3">K15+K24</f>
        <v>10450.000000000002</v>
      </c>
      <c r="L14" s="113">
        <f t="shared" si="1"/>
        <v>10450.000000000002</v>
      </c>
      <c r="M14" s="113">
        <f t="shared" si="1"/>
        <v>0</v>
      </c>
      <c r="N14" s="113">
        <f t="shared" ref="N14" si="4">N15+N24</f>
        <v>10450.000000000002</v>
      </c>
    </row>
    <row r="15" spans="1:14" ht="31.5" outlineLevel="1" x14ac:dyDescent="0.2">
      <c r="A15" s="4" t="s">
        <v>135</v>
      </c>
      <c r="B15" s="4" t="s">
        <v>138</v>
      </c>
      <c r="C15" s="4"/>
      <c r="D15" s="4"/>
      <c r="E15" s="8" t="s">
        <v>139</v>
      </c>
      <c r="F15" s="113">
        <f>F16</f>
        <v>10405.900000000001</v>
      </c>
      <c r="G15" s="113">
        <f t="shared" ref="G15:N15" si="5">G16</f>
        <v>0</v>
      </c>
      <c r="H15" s="113">
        <f>H16</f>
        <v>10405.900000000001</v>
      </c>
      <c r="I15" s="113">
        <f t="shared" si="5"/>
        <v>10405.900000000001</v>
      </c>
      <c r="J15" s="113">
        <f t="shared" si="5"/>
        <v>0</v>
      </c>
      <c r="K15" s="113">
        <f t="shared" si="5"/>
        <v>10405.900000000001</v>
      </c>
      <c r="L15" s="113">
        <f t="shared" si="5"/>
        <v>10405.900000000001</v>
      </c>
      <c r="M15" s="113">
        <f t="shared" si="5"/>
        <v>0</v>
      </c>
      <c r="N15" s="113">
        <f t="shared" si="5"/>
        <v>10405.900000000001</v>
      </c>
    </row>
    <row r="16" spans="1:14" ht="15.75" outlineLevel="2" x14ac:dyDescent="0.2">
      <c r="A16" s="4" t="s">
        <v>135</v>
      </c>
      <c r="B16" s="4" t="s">
        <v>138</v>
      </c>
      <c r="C16" s="4" t="s">
        <v>0</v>
      </c>
      <c r="D16" s="4"/>
      <c r="E16" s="8" t="s">
        <v>1</v>
      </c>
      <c r="F16" s="113">
        <f t="shared" ref="F16:M16" si="6">F17+F19+F22</f>
        <v>10405.900000000001</v>
      </c>
      <c r="G16" s="113">
        <f t="shared" si="6"/>
        <v>0</v>
      </c>
      <c r="H16" s="113">
        <f t="shared" ref="H16" si="7">H17+H19+H22</f>
        <v>10405.900000000001</v>
      </c>
      <c r="I16" s="113">
        <f t="shared" si="6"/>
        <v>10405.900000000001</v>
      </c>
      <c r="J16" s="113">
        <f t="shared" si="6"/>
        <v>0</v>
      </c>
      <c r="K16" s="113">
        <f t="shared" ref="K16" si="8">K17+K19+K22</f>
        <v>10405.900000000001</v>
      </c>
      <c r="L16" s="113">
        <f t="shared" si="6"/>
        <v>10405.900000000001</v>
      </c>
      <c r="M16" s="113">
        <f t="shared" si="6"/>
        <v>0</v>
      </c>
      <c r="N16" s="113">
        <f t="shared" ref="N16" si="9">N17+N19+N22</f>
        <v>10405.900000000001</v>
      </c>
    </row>
    <row r="17" spans="1:14" ht="15.75" outlineLevel="3" x14ac:dyDescent="0.2">
      <c r="A17" s="4" t="s">
        <v>135</v>
      </c>
      <c r="B17" s="4" t="s">
        <v>138</v>
      </c>
      <c r="C17" s="4" t="s">
        <v>2</v>
      </c>
      <c r="D17" s="4"/>
      <c r="E17" s="8" t="s">
        <v>303</v>
      </c>
      <c r="F17" s="113">
        <f t="shared" ref="F17:N17" si="10">F18</f>
        <v>2691.8</v>
      </c>
      <c r="G17" s="113">
        <f t="shared" si="10"/>
        <v>0</v>
      </c>
      <c r="H17" s="113">
        <f>H18</f>
        <v>2691.8</v>
      </c>
      <c r="I17" s="113">
        <f t="shared" si="10"/>
        <v>2691.8</v>
      </c>
      <c r="J17" s="113">
        <f t="shared" si="10"/>
        <v>0</v>
      </c>
      <c r="K17" s="113">
        <f t="shared" si="10"/>
        <v>2691.8</v>
      </c>
      <c r="L17" s="113">
        <f t="shared" si="10"/>
        <v>2691.8</v>
      </c>
      <c r="M17" s="113">
        <f t="shared" si="10"/>
        <v>0</v>
      </c>
      <c r="N17" s="113">
        <f t="shared" si="10"/>
        <v>2691.8</v>
      </c>
    </row>
    <row r="18" spans="1:14" ht="43.5" customHeight="1" outlineLevel="7" x14ac:dyDescent="0.2">
      <c r="A18" s="9" t="s">
        <v>135</v>
      </c>
      <c r="B18" s="9" t="s">
        <v>138</v>
      </c>
      <c r="C18" s="9" t="s">
        <v>2</v>
      </c>
      <c r="D18" s="9" t="s">
        <v>3</v>
      </c>
      <c r="E18" s="99" t="s">
        <v>4</v>
      </c>
      <c r="F18" s="1">
        <v>2691.8</v>
      </c>
      <c r="G18" s="1"/>
      <c r="H18" s="1">
        <f>F18+G18</f>
        <v>2691.8</v>
      </c>
      <c r="I18" s="1">
        <v>2691.8</v>
      </c>
      <c r="J18" s="1"/>
      <c r="K18" s="1">
        <f>I18+J18</f>
        <v>2691.8</v>
      </c>
      <c r="L18" s="1">
        <v>2691.8</v>
      </c>
      <c r="M18" s="1"/>
      <c r="N18" s="1">
        <f>L18+M18</f>
        <v>2691.8</v>
      </c>
    </row>
    <row r="19" spans="1:14" ht="15.75" outlineLevel="3" x14ac:dyDescent="0.2">
      <c r="A19" s="4" t="s">
        <v>135</v>
      </c>
      <c r="B19" s="4" t="s">
        <v>138</v>
      </c>
      <c r="C19" s="4" t="s">
        <v>5</v>
      </c>
      <c r="D19" s="4"/>
      <c r="E19" s="8" t="s">
        <v>22</v>
      </c>
      <c r="F19" s="113">
        <f t="shared" ref="F19:M19" si="11">F20+F21</f>
        <v>7689.1</v>
      </c>
      <c r="G19" s="113">
        <f t="shared" si="11"/>
        <v>0</v>
      </c>
      <c r="H19" s="113">
        <f t="shared" ref="H19" si="12">H20+H21</f>
        <v>7689.1</v>
      </c>
      <c r="I19" s="113">
        <f t="shared" si="11"/>
        <v>7689.1</v>
      </c>
      <c r="J19" s="113">
        <f t="shared" si="11"/>
        <v>0</v>
      </c>
      <c r="K19" s="113">
        <f t="shared" ref="K19" si="13">K20+K21</f>
        <v>7689.1</v>
      </c>
      <c r="L19" s="113">
        <f t="shared" si="11"/>
        <v>7689.1</v>
      </c>
      <c r="M19" s="113">
        <f t="shared" si="11"/>
        <v>0</v>
      </c>
      <c r="N19" s="113">
        <f t="shared" ref="N19" si="14">N20+N21</f>
        <v>7689.1</v>
      </c>
    </row>
    <row r="20" spans="1:14" ht="47.25" outlineLevel="7" x14ac:dyDescent="0.2">
      <c r="A20" s="9" t="s">
        <v>135</v>
      </c>
      <c r="B20" s="9" t="s">
        <v>138</v>
      </c>
      <c r="C20" s="9" t="s">
        <v>5</v>
      </c>
      <c r="D20" s="9" t="s">
        <v>3</v>
      </c>
      <c r="E20" s="99" t="s">
        <v>4</v>
      </c>
      <c r="F20" s="1">
        <v>7297.1</v>
      </c>
      <c r="G20" s="1"/>
      <c r="H20" s="1">
        <f t="shared" ref="H20:H21" si="15">F20+G20</f>
        <v>7297.1</v>
      </c>
      <c r="I20" s="1">
        <v>7297.1</v>
      </c>
      <c r="J20" s="1"/>
      <c r="K20" s="1">
        <f t="shared" ref="K20:K21" si="16">I20+J20</f>
        <v>7297.1</v>
      </c>
      <c r="L20" s="1">
        <v>7297.1</v>
      </c>
      <c r="M20" s="1"/>
      <c r="N20" s="1">
        <f t="shared" ref="N20:N21" si="17">L20+M20</f>
        <v>7297.1</v>
      </c>
    </row>
    <row r="21" spans="1:14" ht="15.75" outlineLevel="7" x14ac:dyDescent="0.2">
      <c r="A21" s="9" t="s">
        <v>135</v>
      </c>
      <c r="B21" s="9" t="s">
        <v>138</v>
      </c>
      <c r="C21" s="9" t="s">
        <v>5</v>
      </c>
      <c r="D21" s="9" t="s">
        <v>6</v>
      </c>
      <c r="E21" s="99" t="s">
        <v>7</v>
      </c>
      <c r="F21" s="1">
        <v>392</v>
      </c>
      <c r="G21" s="1"/>
      <c r="H21" s="1">
        <f t="shared" si="15"/>
        <v>392</v>
      </c>
      <c r="I21" s="1">
        <v>392</v>
      </c>
      <c r="J21" s="1"/>
      <c r="K21" s="1">
        <f t="shared" si="16"/>
        <v>392</v>
      </c>
      <c r="L21" s="1">
        <v>392</v>
      </c>
      <c r="M21" s="1"/>
      <c r="N21" s="1">
        <f t="shared" si="17"/>
        <v>392</v>
      </c>
    </row>
    <row r="22" spans="1:14" ht="15.75" outlineLevel="3" x14ac:dyDescent="0.2">
      <c r="A22" s="4" t="s">
        <v>135</v>
      </c>
      <c r="B22" s="4" t="s">
        <v>138</v>
      </c>
      <c r="C22" s="4" t="s">
        <v>8</v>
      </c>
      <c r="D22" s="4"/>
      <c r="E22" s="8" t="s">
        <v>9</v>
      </c>
      <c r="F22" s="113">
        <f t="shared" ref="F22:N22" si="18">F23</f>
        <v>25</v>
      </c>
      <c r="G22" s="113">
        <f t="shared" si="18"/>
        <v>0</v>
      </c>
      <c r="H22" s="113">
        <f t="shared" si="18"/>
        <v>25</v>
      </c>
      <c r="I22" s="113">
        <f t="shared" si="18"/>
        <v>25</v>
      </c>
      <c r="J22" s="113">
        <f t="shared" si="18"/>
        <v>0</v>
      </c>
      <c r="K22" s="113">
        <f t="shared" si="18"/>
        <v>25</v>
      </c>
      <c r="L22" s="113">
        <f t="shared" si="18"/>
        <v>25</v>
      </c>
      <c r="M22" s="113">
        <f t="shared" si="18"/>
        <v>0</v>
      </c>
      <c r="N22" s="113">
        <f t="shared" si="18"/>
        <v>25</v>
      </c>
    </row>
    <row r="23" spans="1:14" ht="15.75" outlineLevel="7" x14ac:dyDescent="0.2">
      <c r="A23" s="9" t="s">
        <v>135</v>
      </c>
      <c r="B23" s="9" t="s">
        <v>138</v>
      </c>
      <c r="C23" s="9" t="s">
        <v>8</v>
      </c>
      <c r="D23" s="9" t="s">
        <v>6</v>
      </c>
      <c r="E23" s="99" t="s">
        <v>7</v>
      </c>
      <c r="F23" s="1">
        <v>25</v>
      </c>
      <c r="G23" s="1"/>
      <c r="H23" s="1">
        <f>F23+G23</f>
        <v>25</v>
      </c>
      <c r="I23" s="100">
        <v>25</v>
      </c>
      <c r="J23" s="100"/>
      <c r="K23" s="1">
        <f>I23+J23</f>
        <v>25</v>
      </c>
      <c r="L23" s="100">
        <v>25</v>
      </c>
      <c r="M23" s="100"/>
      <c r="N23" s="1">
        <f>L23+M23</f>
        <v>25</v>
      </c>
    </row>
    <row r="24" spans="1:14" ht="15.75" outlineLevel="1" x14ac:dyDescent="0.2">
      <c r="A24" s="4" t="s">
        <v>135</v>
      </c>
      <c r="B24" s="4" t="s">
        <v>140</v>
      </c>
      <c r="C24" s="4"/>
      <c r="D24" s="4"/>
      <c r="E24" s="8" t="s">
        <v>141</v>
      </c>
      <c r="F24" s="113">
        <f t="shared" ref="F24:N26" si="19">F25</f>
        <v>44.1</v>
      </c>
      <c r="G24" s="113">
        <f t="shared" si="19"/>
        <v>0</v>
      </c>
      <c r="H24" s="113">
        <f t="shared" si="19"/>
        <v>44.1</v>
      </c>
      <c r="I24" s="113">
        <f t="shared" si="19"/>
        <v>44.1</v>
      </c>
      <c r="J24" s="113">
        <f t="shared" si="19"/>
        <v>0</v>
      </c>
      <c r="K24" s="113">
        <f t="shared" si="19"/>
        <v>44.1</v>
      </c>
      <c r="L24" s="113">
        <f t="shared" si="19"/>
        <v>44.1</v>
      </c>
      <c r="M24" s="113">
        <f t="shared" si="19"/>
        <v>0</v>
      </c>
      <c r="N24" s="113">
        <f t="shared" si="19"/>
        <v>44.1</v>
      </c>
    </row>
    <row r="25" spans="1:14" ht="31.5" outlineLevel="2" x14ac:dyDescent="0.2">
      <c r="A25" s="4" t="s">
        <v>135</v>
      </c>
      <c r="B25" s="4" t="s">
        <v>140</v>
      </c>
      <c r="C25" s="4" t="s">
        <v>10</v>
      </c>
      <c r="D25" s="4"/>
      <c r="E25" s="8" t="s">
        <v>732</v>
      </c>
      <c r="F25" s="113">
        <f t="shared" si="19"/>
        <v>44.1</v>
      </c>
      <c r="G25" s="113">
        <f t="shared" si="19"/>
        <v>0</v>
      </c>
      <c r="H25" s="113">
        <f t="shared" si="19"/>
        <v>44.1</v>
      </c>
      <c r="I25" s="113">
        <f t="shared" si="19"/>
        <v>44.1</v>
      </c>
      <c r="J25" s="113">
        <f t="shared" si="19"/>
        <v>0</v>
      </c>
      <c r="K25" s="113">
        <f t="shared" si="19"/>
        <v>44.1</v>
      </c>
      <c r="L25" s="113">
        <f t="shared" si="19"/>
        <v>44.1</v>
      </c>
      <c r="M25" s="113">
        <f t="shared" si="19"/>
        <v>0</v>
      </c>
      <c r="N25" s="113">
        <f t="shared" si="19"/>
        <v>44.1</v>
      </c>
    </row>
    <row r="26" spans="1:14" ht="31.5" outlineLevel="3" x14ac:dyDescent="0.2">
      <c r="A26" s="4" t="s">
        <v>135</v>
      </c>
      <c r="B26" s="4" t="s">
        <v>140</v>
      </c>
      <c r="C26" s="4" t="s">
        <v>11</v>
      </c>
      <c r="D26" s="4"/>
      <c r="E26" s="8" t="s">
        <v>12</v>
      </c>
      <c r="F26" s="113">
        <f t="shared" si="19"/>
        <v>44.1</v>
      </c>
      <c r="G26" s="113">
        <f t="shared" si="19"/>
        <v>0</v>
      </c>
      <c r="H26" s="113">
        <f t="shared" si="19"/>
        <v>44.1</v>
      </c>
      <c r="I26" s="113">
        <f t="shared" si="19"/>
        <v>44.1</v>
      </c>
      <c r="J26" s="113">
        <f t="shared" si="19"/>
        <v>0</v>
      </c>
      <c r="K26" s="113">
        <f t="shared" si="19"/>
        <v>44.1</v>
      </c>
      <c r="L26" s="113">
        <f t="shared" si="19"/>
        <v>44.1</v>
      </c>
      <c r="M26" s="113">
        <f t="shared" si="19"/>
        <v>0</v>
      </c>
      <c r="N26" s="113">
        <f t="shared" si="19"/>
        <v>44.1</v>
      </c>
    </row>
    <row r="27" spans="1:14" ht="15.75" outlineLevel="7" x14ac:dyDescent="0.2">
      <c r="A27" s="9" t="s">
        <v>135</v>
      </c>
      <c r="B27" s="9" t="s">
        <v>140</v>
      </c>
      <c r="C27" s="9" t="s">
        <v>11</v>
      </c>
      <c r="D27" s="9" t="s">
        <v>6</v>
      </c>
      <c r="E27" s="99" t="s">
        <v>7</v>
      </c>
      <c r="F27" s="178">
        <v>44.1</v>
      </c>
      <c r="G27" s="178"/>
      <c r="H27" s="1">
        <f>F27+G27</f>
        <v>44.1</v>
      </c>
      <c r="I27" s="1">
        <v>44.1</v>
      </c>
      <c r="J27" s="1"/>
      <c r="K27" s="1">
        <f>I27+J27</f>
        <v>44.1</v>
      </c>
      <c r="L27" s="1">
        <v>44.1</v>
      </c>
      <c r="M27" s="1"/>
      <c r="N27" s="1">
        <f>L27+M27</f>
        <v>44.1</v>
      </c>
    </row>
    <row r="28" spans="1:14" ht="15.75" outlineLevel="7" x14ac:dyDescent="0.2">
      <c r="A28" s="4" t="s">
        <v>135</v>
      </c>
      <c r="B28" s="4" t="s">
        <v>142</v>
      </c>
      <c r="C28" s="9"/>
      <c r="D28" s="9"/>
      <c r="E28" s="177" t="s">
        <v>143</v>
      </c>
      <c r="F28" s="113">
        <f t="shared" ref="F28:N31" si="20">F29</f>
        <v>86.2</v>
      </c>
      <c r="G28" s="113">
        <f t="shared" si="20"/>
        <v>0</v>
      </c>
      <c r="H28" s="113">
        <f t="shared" si="20"/>
        <v>86.2</v>
      </c>
      <c r="I28" s="113">
        <f t="shared" si="20"/>
        <v>86.2</v>
      </c>
      <c r="J28" s="113">
        <f t="shared" si="20"/>
        <v>0</v>
      </c>
      <c r="K28" s="113">
        <f t="shared" si="20"/>
        <v>86.2</v>
      </c>
      <c r="L28" s="113">
        <f t="shared" si="20"/>
        <v>86.2</v>
      </c>
      <c r="M28" s="113">
        <f t="shared" si="20"/>
        <v>0</v>
      </c>
      <c r="N28" s="113">
        <f t="shared" si="20"/>
        <v>86.2</v>
      </c>
    </row>
    <row r="29" spans="1:14" ht="15.75" outlineLevel="1" x14ac:dyDescent="0.2">
      <c r="A29" s="4" t="s">
        <v>135</v>
      </c>
      <c r="B29" s="4" t="s">
        <v>144</v>
      </c>
      <c r="C29" s="4"/>
      <c r="D29" s="4"/>
      <c r="E29" s="8" t="s">
        <v>145</v>
      </c>
      <c r="F29" s="113">
        <f t="shared" si="20"/>
        <v>86.2</v>
      </c>
      <c r="G29" s="113">
        <f t="shared" si="20"/>
        <v>0</v>
      </c>
      <c r="H29" s="113">
        <f t="shared" si="20"/>
        <v>86.2</v>
      </c>
      <c r="I29" s="113">
        <f t="shared" si="20"/>
        <v>86.2</v>
      </c>
      <c r="J29" s="113">
        <f t="shared" si="20"/>
        <v>0</v>
      </c>
      <c r="K29" s="113">
        <f t="shared" si="20"/>
        <v>86.2</v>
      </c>
      <c r="L29" s="113">
        <f t="shared" si="20"/>
        <v>86.2</v>
      </c>
      <c r="M29" s="113">
        <f t="shared" si="20"/>
        <v>0</v>
      </c>
      <c r="N29" s="113">
        <f t="shared" si="20"/>
        <v>86.2</v>
      </c>
    </row>
    <row r="30" spans="1:14" ht="15.75" outlineLevel="2" x14ac:dyDescent="0.2">
      <c r="A30" s="4" t="s">
        <v>135</v>
      </c>
      <c r="B30" s="4" t="s">
        <v>144</v>
      </c>
      <c r="C30" s="4" t="s">
        <v>0</v>
      </c>
      <c r="D30" s="4"/>
      <c r="E30" s="8" t="s">
        <v>1</v>
      </c>
      <c r="F30" s="113">
        <f t="shared" si="20"/>
        <v>86.2</v>
      </c>
      <c r="G30" s="113">
        <f t="shared" si="20"/>
        <v>0</v>
      </c>
      <c r="H30" s="113">
        <f t="shared" si="20"/>
        <v>86.2</v>
      </c>
      <c r="I30" s="113">
        <f t="shared" si="20"/>
        <v>86.2</v>
      </c>
      <c r="J30" s="113">
        <f t="shared" si="20"/>
        <v>0</v>
      </c>
      <c r="K30" s="113">
        <f t="shared" si="20"/>
        <v>86.2</v>
      </c>
      <c r="L30" s="113">
        <f t="shared" si="20"/>
        <v>86.2</v>
      </c>
      <c r="M30" s="113">
        <f t="shared" si="20"/>
        <v>0</v>
      </c>
      <c r="N30" s="113">
        <f t="shared" si="20"/>
        <v>86.2</v>
      </c>
    </row>
    <row r="31" spans="1:14" ht="15.75" outlineLevel="3" x14ac:dyDescent="0.2">
      <c r="A31" s="4" t="s">
        <v>135</v>
      </c>
      <c r="B31" s="4" t="s">
        <v>144</v>
      </c>
      <c r="C31" s="4" t="s">
        <v>5</v>
      </c>
      <c r="D31" s="4"/>
      <c r="E31" s="8" t="s">
        <v>22</v>
      </c>
      <c r="F31" s="113">
        <f t="shared" si="20"/>
        <v>86.2</v>
      </c>
      <c r="G31" s="113">
        <f t="shared" si="20"/>
        <v>0</v>
      </c>
      <c r="H31" s="113">
        <f t="shared" si="20"/>
        <v>86.2</v>
      </c>
      <c r="I31" s="113">
        <f t="shared" si="20"/>
        <v>86.2</v>
      </c>
      <c r="J31" s="113">
        <f t="shared" si="20"/>
        <v>0</v>
      </c>
      <c r="K31" s="113">
        <f t="shared" si="20"/>
        <v>86.2</v>
      </c>
      <c r="L31" s="113">
        <f t="shared" si="20"/>
        <v>86.2</v>
      </c>
      <c r="M31" s="113">
        <f t="shared" si="20"/>
        <v>0</v>
      </c>
      <c r="N31" s="113">
        <f t="shared" si="20"/>
        <v>86.2</v>
      </c>
    </row>
    <row r="32" spans="1:14" ht="15.75" outlineLevel="7" x14ac:dyDescent="0.2">
      <c r="A32" s="9" t="s">
        <v>135</v>
      </c>
      <c r="B32" s="9" t="s">
        <v>144</v>
      </c>
      <c r="C32" s="9" t="s">
        <v>5</v>
      </c>
      <c r="D32" s="9" t="s">
        <v>6</v>
      </c>
      <c r="E32" s="99" t="s">
        <v>7</v>
      </c>
      <c r="F32" s="1">
        <v>86.2</v>
      </c>
      <c r="G32" s="1"/>
      <c r="H32" s="1">
        <f>F32+G32</f>
        <v>86.2</v>
      </c>
      <c r="I32" s="1">
        <v>86.2</v>
      </c>
      <c r="J32" s="1"/>
      <c r="K32" s="1">
        <f>I32+J32</f>
        <v>86.2</v>
      </c>
      <c r="L32" s="1">
        <v>86.2</v>
      </c>
      <c r="M32" s="1"/>
      <c r="N32" s="1">
        <f>L32+M32</f>
        <v>86.2</v>
      </c>
    </row>
    <row r="33" spans="1:14" ht="15.75" outlineLevel="7" x14ac:dyDescent="0.2">
      <c r="A33" s="9"/>
      <c r="B33" s="9"/>
      <c r="C33" s="9"/>
      <c r="D33" s="9"/>
      <c r="E33" s="99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">
      <c r="A34" s="4" t="s">
        <v>146</v>
      </c>
      <c r="B34" s="4"/>
      <c r="C34" s="4"/>
      <c r="D34" s="4"/>
      <c r="E34" s="8" t="s">
        <v>306</v>
      </c>
      <c r="F34" s="113">
        <f>F35+F49</f>
        <v>11412</v>
      </c>
      <c r="G34" s="113">
        <f t="shared" ref="G34:N34" si="21">G35+G49</f>
        <v>0</v>
      </c>
      <c r="H34" s="113">
        <f>H35+H49</f>
        <v>11412</v>
      </c>
      <c r="I34" s="113">
        <f t="shared" si="21"/>
        <v>11411.96</v>
      </c>
      <c r="J34" s="113">
        <f t="shared" si="21"/>
        <v>0</v>
      </c>
      <c r="K34" s="113">
        <f t="shared" si="21"/>
        <v>11411.96</v>
      </c>
      <c r="L34" s="113">
        <f t="shared" si="21"/>
        <v>11411.96</v>
      </c>
      <c r="M34" s="113">
        <f t="shared" si="21"/>
        <v>0</v>
      </c>
      <c r="N34" s="113">
        <f t="shared" si="21"/>
        <v>11411.96</v>
      </c>
    </row>
    <row r="35" spans="1:14" ht="15.75" x14ac:dyDescent="0.2">
      <c r="A35" s="4" t="s">
        <v>146</v>
      </c>
      <c r="B35" s="4" t="s">
        <v>136</v>
      </c>
      <c r="C35" s="4"/>
      <c r="D35" s="4"/>
      <c r="E35" s="177" t="s">
        <v>137</v>
      </c>
      <c r="F35" s="113">
        <f>F36+F45</f>
        <v>11385.5</v>
      </c>
      <c r="G35" s="113">
        <f t="shared" ref="G35:N35" si="22">G36+G45</f>
        <v>0</v>
      </c>
      <c r="H35" s="113">
        <f>H36+H45</f>
        <v>11385.5</v>
      </c>
      <c r="I35" s="113">
        <f t="shared" si="22"/>
        <v>11385.46</v>
      </c>
      <c r="J35" s="113">
        <f t="shared" si="22"/>
        <v>0</v>
      </c>
      <c r="K35" s="113">
        <f t="shared" si="22"/>
        <v>11385.46</v>
      </c>
      <c r="L35" s="113">
        <f t="shared" si="22"/>
        <v>11385.46</v>
      </c>
      <c r="M35" s="113">
        <f t="shared" si="22"/>
        <v>0</v>
      </c>
      <c r="N35" s="113">
        <f t="shared" si="22"/>
        <v>11385.46</v>
      </c>
    </row>
    <row r="36" spans="1:14" ht="31.5" outlineLevel="1" x14ac:dyDescent="0.2">
      <c r="A36" s="4" t="s">
        <v>146</v>
      </c>
      <c r="B36" s="4" t="s">
        <v>147</v>
      </c>
      <c r="C36" s="4"/>
      <c r="D36" s="4"/>
      <c r="E36" s="8" t="s">
        <v>148</v>
      </c>
      <c r="F36" s="113">
        <f t="shared" ref="F36:N36" si="23">F37</f>
        <v>10379</v>
      </c>
      <c r="G36" s="113">
        <f t="shared" si="23"/>
        <v>0</v>
      </c>
      <c r="H36" s="113">
        <f t="shared" si="23"/>
        <v>10379</v>
      </c>
      <c r="I36" s="113">
        <f t="shared" si="23"/>
        <v>10379</v>
      </c>
      <c r="J36" s="113">
        <f t="shared" si="23"/>
        <v>0</v>
      </c>
      <c r="K36" s="113">
        <f t="shared" si="23"/>
        <v>10379</v>
      </c>
      <c r="L36" s="113">
        <f t="shared" si="23"/>
        <v>10379</v>
      </c>
      <c r="M36" s="113">
        <f t="shared" si="23"/>
        <v>0</v>
      </c>
      <c r="N36" s="113">
        <f t="shared" si="23"/>
        <v>10379</v>
      </c>
    </row>
    <row r="37" spans="1:14" ht="15.75" outlineLevel="2" x14ac:dyDescent="0.2">
      <c r="A37" s="4" t="s">
        <v>146</v>
      </c>
      <c r="B37" s="4" t="s">
        <v>147</v>
      </c>
      <c r="C37" s="4" t="s">
        <v>0</v>
      </c>
      <c r="D37" s="4"/>
      <c r="E37" s="8" t="s">
        <v>1</v>
      </c>
      <c r="F37" s="113">
        <f>F38+F41+F43</f>
        <v>10379</v>
      </c>
      <c r="G37" s="113">
        <f t="shared" ref="G37:N37" si="24">G38+G41+G43</f>
        <v>0</v>
      </c>
      <c r="H37" s="113">
        <f>H38+H41+H43</f>
        <v>10379</v>
      </c>
      <c r="I37" s="113">
        <f t="shared" si="24"/>
        <v>10379</v>
      </c>
      <c r="J37" s="113">
        <f t="shared" si="24"/>
        <v>0</v>
      </c>
      <c r="K37" s="113">
        <f t="shared" si="24"/>
        <v>10379</v>
      </c>
      <c r="L37" s="113">
        <f t="shared" si="24"/>
        <v>10379</v>
      </c>
      <c r="M37" s="113">
        <f t="shared" si="24"/>
        <v>0</v>
      </c>
      <c r="N37" s="113">
        <f t="shared" si="24"/>
        <v>10379</v>
      </c>
    </row>
    <row r="38" spans="1:14" ht="15.75" outlineLevel="3" x14ac:dyDescent="0.2">
      <c r="A38" s="4" t="s">
        <v>146</v>
      </c>
      <c r="B38" s="4" t="s">
        <v>147</v>
      </c>
      <c r="C38" s="4" t="s">
        <v>5</v>
      </c>
      <c r="D38" s="4"/>
      <c r="E38" s="8" t="s">
        <v>22</v>
      </c>
      <c r="F38" s="113">
        <f t="shared" ref="F38:M38" si="25">F39+F40</f>
        <v>5650.6</v>
      </c>
      <c r="G38" s="113">
        <f t="shared" si="25"/>
        <v>0</v>
      </c>
      <c r="H38" s="113">
        <f t="shared" ref="H38" si="26">H39+H40</f>
        <v>5650.6</v>
      </c>
      <c r="I38" s="113">
        <f t="shared" si="25"/>
        <v>5650.6</v>
      </c>
      <c r="J38" s="113">
        <f t="shared" si="25"/>
        <v>0</v>
      </c>
      <c r="K38" s="113">
        <f t="shared" ref="K38" si="27">K39+K40</f>
        <v>5650.6</v>
      </c>
      <c r="L38" s="113">
        <f t="shared" si="25"/>
        <v>5650.6</v>
      </c>
      <c r="M38" s="113">
        <f t="shared" si="25"/>
        <v>0</v>
      </c>
      <c r="N38" s="113">
        <f t="shared" ref="N38" si="28">N39+N40</f>
        <v>5650.6</v>
      </c>
    </row>
    <row r="39" spans="1:14" ht="47.25" outlineLevel="7" x14ac:dyDescent="0.2">
      <c r="A39" s="9" t="s">
        <v>146</v>
      </c>
      <c r="B39" s="9" t="s">
        <v>147</v>
      </c>
      <c r="C39" s="9" t="s">
        <v>5</v>
      </c>
      <c r="D39" s="9" t="s">
        <v>3</v>
      </c>
      <c r="E39" s="99" t="s">
        <v>4</v>
      </c>
      <c r="F39" s="1">
        <v>4723.6000000000004</v>
      </c>
      <c r="G39" s="1"/>
      <c r="H39" s="1">
        <f t="shared" ref="H39:H40" si="29">F39+G39</f>
        <v>4723.6000000000004</v>
      </c>
      <c r="I39" s="1">
        <v>4723.6000000000004</v>
      </c>
      <c r="J39" s="1"/>
      <c r="K39" s="1">
        <f t="shared" ref="K39:K40" si="30">I39+J39</f>
        <v>4723.6000000000004</v>
      </c>
      <c r="L39" s="1">
        <v>4723.6000000000004</v>
      </c>
      <c r="M39" s="1"/>
      <c r="N39" s="1">
        <f t="shared" ref="N39:N40" si="31">L39+M39</f>
        <v>4723.6000000000004</v>
      </c>
    </row>
    <row r="40" spans="1:14" ht="15.75" outlineLevel="7" x14ac:dyDescent="0.2">
      <c r="A40" s="9" t="s">
        <v>146</v>
      </c>
      <c r="B40" s="9" t="s">
        <v>147</v>
      </c>
      <c r="C40" s="9" t="s">
        <v>5</v>
      </c>
      <c r="D40" s="9" t="s">
        <v>6</v>
      </c>
      <c r="E40" s="99" t="s">
        <v>7</v>
      </c>
      <c r="F40" s="1">
        <v>927</v>
      </c>
      <c r="G40" s="1"/>
      <c r="H40" s="1">
        <f t="shared" si="29"/>
        <v>927</v>
      </c>
      <c r="I40" s="1">
        <v>927</v>
      </c>
      <c r="J40" s="1"/>
      <c r="K40" s="1">
        <f t="shared" si="30"/>
        <v>927</v>
      </c>
      <c r="L40" s="1">
        <v>927</v>
      </c>
      <c r="M40" s="1"/>
      <c r="N40" s="1">
        <f t="shared" si="31"/>
        <v>927</v>
      </c>
    </row>
    <row r="41" spans="1:14" ht="15.75" outlineLevel="3" x14ac:dyDescent="0.2">
      <c r="A41" s="4" t="s">
        <v>146</v>
      </c>
      <c r="B41" s="4" t="s">
        <v>147</v>
      </c>
      <c r="C41" s="4" t="s">
        <v>15</v>
      </c>
      <c r="D41" s="4"/>
      <c r="E41" s="8" t="s">
        <v>16</v>
      </c>
      <c r="F41" s="113">
        <f t="shared" ref="F41:N41" si="32">F42</f>
        <v>4628.3999999999996</v>
      </c>
      <c r="G41" s="113">
        <f t="shared" si="32"/>
        <v>0</v>
      </c>
      <c r="H41" s="113">
        <f t="shared" si="32"/>
        <v>4628.3999999999996</v>
      </c>
      <c r="I41" s="113">
        <f t="shared" si="32"/>
        <v>4628.3999999999996</v>
      </c>
      <c r="J41" s="113">
        <f t="shared" si="32"/>
        <v>0</v>
      </c>
      <c r="K41" s="113">
        <f t="shared" si="32"/>
        <v>4628.3999999999996</v>
      </c>
      <c r="L41" s="113">
        <f t="shared" si="32"/>
        <v>4628.3999999999996</v>
      </c>
      <c r="M41" s="113">
        <f t="shared" si="32"/>
        <v>0</v>
      </c>
      <c r="N41" s="113">
        <f t="shared" si="32"/>
        <v>4628.3999999999996</v>
      </c>
    </row>
    <row r="42" spans="1:14" ht="47.25" outlineLevel="7" x14ac:dyDescent="0.2">
      <c r="A42" s="9" t="s">
        <v>146</v>
      </c>
      <c r="B42" s="9" t="s">
        <v>147</v>
      </c>
      <c r="C42" s="9" t="s">
        <v>15</v>
      </c>
      <c r="D42" s="9" t="s">
        <v>3</v>
      </c>
      <c r="E42" s="99" t="s">
        <v>4</v>
      </c>
      <c r="F42" s="1">
        <v>4628.3999999999996</v>
      </c>
      <c r="G42" s="1"/>
      <c r="H42" s="1">
        <f>F42+G42</f>
        <v>4628.3999999999996</v>
      </c>
      <c r="I42" s="1">
        <v>4628.3999999999996</v>
      </c>
      <c r="J42" s="1"/>
      <c r="K42" s="1">
        <f>I42+J42</f>
        <v>4628.3999999999996</v>
      </c>
      <c r="L42" s="1">
        <v>4628.3999999999996</v>
      </c>
      <c r="M42" s="1"/>
      <c r="N42" s="1">
        <f>L42+M42</f>
        <v>4628.3999999999996</v>
      </c>
    </row>
    <row r="43" spans="1:14" ht="15.75" outlineLevel="3" x14ac:dyDescent="0.2">
      <c r="A43" s="4" t="s">
        <v>146</v>
      </c>
      <c r="B43" s="4" t="s">
        <v>147</v>
      </c>
      <c r="C43" s="4" t="s">
        <v>8</v>
      </c>
      <c r="D43" s="4"/>
      <c r="E43" s="8" t="s">
        <v>9</v>
      </c>
      <c r="F43" s="113">
        <f t="shared" ref="F43:N43" si="33">F44</f>
        <v>100</v>
      </c>
      <c r="G43" s="113">
        <f t="shared" si="33"/>
        <v>0</v>
      </c>
      <c r="H43" s="113">
        <f t="shared" si="33"/>
        <v>100</v>
      </c>
      <c r="I43" s="113">
        <f t="shared" si="33"/>
        <v>100</v>
      </c>
      <c r="J43" s="113">
        <f t="shared" si="33"/>
        <v>0</v>
      </c>
      <c r="K43" s="113">
        <f t="shared" si="33"/>
        <v>100</v>
      </c>
      <c r="L43" s="113">
        <f t="shared" si="33"/>
        <v>100</v>
      </c>
      <c r="M43" s="113">
        <f t="shared" si="33"/>
        <v>0</v>
      </c>
      <c r="N43" s="113">
        <f t="shared" si="33"/>
        <v>100</v>
      </c>
    </row>
    <row r="44" spans="1:14" ht="15.75" outlineLevel="7" x14ac:dyDescent="0.2">
      <c r="A44" s="9" t="s">
        <v>146</v>
      </c>
      <c r="B44" s="9" t="s">
        <v>147</v>
      </c>
      <c r="C44" s="9" t="s">
        <v>8</v>
      </c>
      <c r="D44" s="9" t="s">
        <v>6</v>
      </c>
      <c r="E44" s="99" t="s">
        <v>7</v>
      </c>
      <c r="F44" s="1">
        <v>100</v>
      </c>
      <c r="G44" s="1"/>
      <c r="H44" s="1">
        <f>F44+G44</f>
        <v>100</v>
      </c>
      <c r="I44" s="1">
        <v>100</v>
      </c>
      <c r="J44" s="1"/>
      <c r="K44" s="1">
        <f>I44+J44</f>
        <v>100</v>
      </c>
      <c r="L44" s="1">
        <v>100</v>
      </c>
      <c r="M44" s="1"/>
      <c r="N44" s="1">
        <f>L44+M44</f>
        <v>100</v>
      </c>
    </row>
    <row r="45" spans="1:14" ht="15.75" outlineLevel="1" x14ac:dyDescent="0.2">
      <c r="A45" s="4" t="s">
        <v>146</v>
      </c>
      <c r="B45" s="4" t="s">
        <v>140</v>
      </c>
      <c r="C45" s="4"/>
      <c r="D45" s="4"/>
      <c r="E45" s="8" t="s">
        <v>141</v>
      </c>
      <c r="F45" s="113">
        <f t="shared" ref="F45:N47" si="34">F46</f>
        <v>1006.5</v>
      </c>
      <c r="G45" s="113">
        <f t="shared" si="34"/>
        <v>0</v>
      </c>
      <c r="H45" s="113">
        <f t="shared" si="34"/>
        <v>1006.5</v>
      </c>
      <c r="I45" s="113">
        <f t="shared" si="34"/>
        <v>1006.46</v>
      </c>
      <c r="J45" s="113">
        <f t="shared" si="34"/>
        <v>0</v>
      </c>
      <c r="K45" s="113">
        <f t="shared" si="34"/>
        <v>1006.46</v>
      </c>
      <c r="L45" s="113">
        <f t="shared" si="34"/>
        <v>1006.46</v>
      </c>
      <c r="M45" s="113">
        <f t="shared" si="34"/>
        <v>0</v>
      </c>
      <c r="N45" s="113">
        <f t="shared" si="34"/>
        <v>1006.46</v>
      </c>
    </row>
    <row r="46" spans="1:14" ht="31.5" outlineLevel="2" x14ac:dyDescent="0.2">
      <c r="A46" s="4" t="s">
        <v>146</v>
      </c>
      <c r="B46" s="4" t="s">
        <v>140</v>
      </c>
      <c r="C46" s="4" t="s">
        <v>10</v>
      </c>
      <c r="D46" s="4"/>
      <c r="E46" s="8" t="s">
        <v>733</v>
      </c>
      <c r="F46" s="113">
        <f t="shared" si="34"/>
        <v>1006.5</v>
      </c>
      <c r="G46" s="113">
        <f t="shared" si="34"/>
        <v>0</v>
      </c>
      <c r="H46" s="113">
        <f t="shared" si="34"/>
        <v>1006.5</v>
      </c>
      <c r="I46" s="113">
        <f t="shared" si="34"/>
        <v>1006.46</v>
      </c>
      <c r="J46" s="113">
        <f t="shared" si="34"/>
        <v>0</v>
      </c>
      <c r="K46" s="113">
        <f t="shared" si="34"/>
        <v>1006.46</v>
      </c>
      <c r="L46" s="113">
        <f t="shared" si="34"/>
        <v>1006.46</v>
      </c>
      <c r="M46" s="113">
        <f t="shared" si="34"/>
        <v>0</v>
      </c>
      <c r="N46" s="113">
        <f t="shared" si="34"/>
        <v>1006.46</v>
      </c>
    </row>
    <row r="47" spans="1:14" ht="31.5" outlineLevel="3" x14ac:dyDescent="0.2">
      <c r="A47" s="4" t="s">
        <v>146</v>
      </c>
      <c r="B47" s="4" t="s">
        <v>140</v>
      </c>
      <c r="C47" s="4" t="s">
        <v>11</v>
      </c>
      <c r="D47" s="4"/>
      <c r="E47" s="8" t="s">
        <v>12</v>
      </c>
      <c r="F47" s="113">
        <f t="shared" si="34"/>
        <v>1006.5</v>
      </c>
      <c r="G47" s="113">
        <f t="shared" si="34"/>
        <v>0</v>
      </c>
      <c r="H47" s="113">
        <f t="shared" si="34"/>
        <v>1006.5</v>
      </c>
      <c r="I47" s="113">
        <f t="shared" si="34"/>
        <v>1006.46</v>
      </c>
      <c r="J47" s="113">
        <f t="shared" si="34"/>
        <v>0</v>
      </c>
      <c r="K47" s="113">
        <f t="shared" si="34"/>
        <v>1006.46</v>
      </c>
      <c r="L47" s="113">
        <f t="shared" si="34"/>
        <v>1006.46</v>
      </c>
      <c r="M47" s="113">
        <f t="shared" si="34"/>
        <v>0</v>
      </c>
      <c r="N47" s="113">
        <f t="shared" si="34"/>
        <v>1006.46</v>
      </c>
    </row>
    <row r="48" spans="1:14" ht="15.75" outlineLevel="7" x14ac:dyDescent="0.2">
      <c r="A48" s="9" t="s">
        <v>146</v>
      </c>
      <c r="B48" s="9" t="s">
        <v>140</v>
      </c>
      <c r="C48" s="9" t="s">
        <v>11</v>
      </c>
      <c r="D48" s="9" t="s">
        <v>6</v>
      </c>
      <c r="E48" s="99" t="s">
        <v>7</v>
      </c>
      <c r="F48" s="178">
        <v>1006.5</v>
      </c>
      <c r="G48" s="178"/>
      <c r="H48" s="1">
        <f>F48+G48</f>
        <v>1006.5</v>
      </c>
      <c r="I48" s="1">
        <v>1006.46</v>
      </c>
      <c r="J48" s="1"/>
      <c r="K48" s="1">
        <f>I48+J48</f>
        <v>1006.46</v>
      </c>
      <c r="L48" s="1">
        <v>1006.46</v>
      </c>
      <c r="M48" s="1"/>
      <c r="N48" s="1">
        <f>L48+M48</f>
        <v>1006.46</v>
      </c>
    </row>
    <row r="49" spans="1:14" ht="15.75" outlineLevel="7" x14ac:dyDescent="0.2">
      <c r="A49" s="4" t="s">
        <v>146</v>
      </c>
      <c r="B49" s="4" t="s">
        <v>142</v>
      </c>
      <c r="C49" s="9"/>
      <c r="D49" s="9"/>
      <c r="E49" s="177" t="s">
        <v>143</v>
      </c>
      <c r="F49" s="113">
        <f t="shared" ref="F49:N52" si="35">F50</f>
        <v>26.5</v>
      </c>
      <c r="G49" s="113">
        <f t="shared" si="35"/>
        <v>0</v>
      </c>
      <c r="H49" s="113">
        <f t="shared" si="35"/>
        <v>26.5</v>
      </c>
      <c r="I49" s="113">
        <f t="shared" si="35"/>
        <v>26.5</v>
      </c>
      <c r="J49" s="113">
        <f t="shared" si="35"/>
        <v>0</v>
      </c>
      <c r="K49" s="113">
        <f t="shared" si="35"/>
        <v>26.5</v>
      </c>
      <c r="L49" s="113">
        <f t="shared" si="35"/>
        <v>26.5</v>
      </c>
      <c r="M49" s="113">
        <f t="shared" si="35"/>
        <v>0</v>
      </c>
      <c r="N49" s="113">
        <f t="shared" si="35"/>
        <v>26.5</v>
      </c>
    </row>
    <row r="50" spans="1:14" ht="15.75" outlineLevel="1" x14ac:dyDescent="0.2">
      <c r="A50" s="4" t="s">
        <v>146</v>
      </c>
      <c r="B50" s="4" t="s">
        <v>144</v>
      </c>
      <c r="C50" s="4"/>
      <c r="D50" s="4"/>
      <c r="E50" s="8" t="s">
        <v>145</v>
      </c>
      <c r="F50" s="113">
        <f t="shared" si="35"/>
        <v>26.5</v>
      </c>
      <c r="G50" s="113">
        <f t="shared" si="35"/>
        <v>0</v>
      </c>
      <c r="H50" s="113">
        <f t="shared" si="35"/>
        <v>26.5</v>
      </c>
      <c r="I50" s="113">
        <f t="shared" si="35"/>
        <v>26.5</v>
      </c>
      <c r="J50" s="113">
        <f t="shared" si="35"/>
        <v>0</v>
      </c>
      <c r="K50" s="113">
        <f t="shared" si="35"/>
        <v>26.5</v>
      </c>
      <c r="L50" s="113">
        <f t="shared" si="35"/>
        <v>26.5</v>
      </c>
      <c r="M50" s="113">
        <f t="shared" si="35"/>
        <v>0</v>
      </c>
      <c r="N50" s="113">
        <f t="shared" si="35"/>
        <v>26.5</v>
      </c>
    </row>
    <row r="51" spans="1:14" ht="15.75" outlineLevel="2" x14ac:dyDescent="0.2">
      <c r="A51" s="4" t="s">
        <v>146</v>
      </c>
      <c r="B51" s="4" t="s">
        <v>144</v>
      </c>
      <c r="C51" s="4" t="s">
        <v>0</v>
      </c>
      <c r="D51" s="4"/>
      <c r="E51" s="8" t="s">
        <v>1</v>
      </c>
      <c r="F51" s="113">
        <f>F52</f>
        <v>26.5</v>
      </c>
      <c r="G51" s="113">
        <f t="shared" si="35"/>
        <v>0</v>
      </c>
      <c r="H51" s="113">
        <f>H52</f>
        <v>26.5</v>
      </c>
      <c r="I51" s="113">
        <f t="shared" si="35"/>
        <v>26.5</v>
      </c>
      <c r="J51" s="113">
        <f t="shared" si="35"/>
        <v>0</v>
      </c>
      <c r="K51" s="113">
        <f t="shared" si="35"/>
        <v>26.5</v>
      </c>
      <c r="L51" s="113">
        <f t="shared" si="35"/>
        <v>26.5</v>
      </c>
      <c r="M51" s="113">
        <f t="shared" si="35"/>
        <v>0</v>
      </c>
      <c r="N51" s="113">
        <f t="shared" si="35"/>
        <v>26.5</v>
      </c>
    </row>
    <row r="52" spans="1:14" ht="15.75" outlineLevel="3" x14ac:dyDescent="0.2">
      <c r="A52" s="4" t="s">
        <v>146</v>
      </c>
      <c r="B52" s="4" t="s">
        <v>144</v>
      </c>
      <c r="C52" s="4" t="s">
        <v>5</v>
      </c>
      <c r="D52" s="4"/>
      <c r="E52" s="8" t="s">
        <v>22</v>
      </c>
      <c r="F52" s="113">
        <f t="shared" si="35"/>
        <v>26.5</v>
      </c>
      <c r="G52" s="113">
        <f t="shared" si="35"/>
        <v>0</v>
      </c>
      <c r="H52" s="113">
        <f t="shared" si="35"/>
        <v>26.5</v>
      </c>
      <c r="I52" s="113">
        <f t="shared" si="35"/>
        <v>26.5</v>
      </c>
      <c r="J52" s="113">
        <f t="shared" si="35"/>
        <v>0</v>
      </c>
      <c r="K52" s="113">
        <f t="shared" si="35"/>
        <v>26.5</v>
      </c>
      <c r="L52" s="113">
        <f t="shared" si="35"/>
        <v>26.5</v>
      </c>
      <c r="M52" s="113">
        <f t="shared" si="35"/>
        <v>0</v>
      </c>
      <c r="N52" s="113">
        <f t="shared" si="35"/>
        <v>26.5</v>
      </c>
    </row>
    <row r="53" spans="1:14" ht="15.75" outlineLevel="7" x14ac:dyDescent="0.2">
      <c r="A53" s="9" t="s">
        <v>146</v>
      </c>
      <c r="B53" s="9" t="s">
        <v>144</v>
      </c>
      <c r="C53" s="9" t="s">
        <v>5</v>
      </c>
      <c r="D53" s="9" t="s">
        <v>6</v>
      </c>
      <c r="E53" s="99" t="s">
        <v>7</v>
      </c>
      <c r="F53" s="1">
        <v>26.5</v>
      </c>
      <c r="G53" s="1"/>
      <c r="H53" s="1">
        <f>F53+G53</f>
        <v>26.5</v>
      </c>
      <c r="I53" s="1">
        <v>26.5</v>
      </c>
      <c r="J53" s="1"/>
      <c r="K53" s="1">
        <f>I53+J53</f>
        <v>26.5</v>
      </c>
      <c r="L53" s="1">
        <v>26.5</v>
      </c>
      <c r="M53" s="1"/>
      <c r="N53" s="1">
        <f>L53+M53</f>
        <v>26.5</v>
      </c>
    </row>
    <row r="54" spans="1:14" ht="15.75" outlineLevel="7" x14ac:dyDescent="0.2">
      <c r="A54" s="9"/>
      <c r="B54" s="9"/>
      <c r="C54" s="9"/>
      <c r="D54" s="9"/>
      <c r="E54" s="99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">
      <c r="A55" s="4" t="s">
        <v>149</v>
      </c>
      <c r="B55" s="4"/>
      <c r="C55" s="4"/>
      <c r="D55" s="4"/>
      <c r="E55" s="8" t="s">
        <v>307</v>
      </c>
      <c r="F55" s="113">
        <f t="shared" ref="F55:N55" si="36">F56+F157+F205+F286+F433+F440+F480+F506+F556</f>
        <v>1766696.56752</v>
      </c>
      <c r="G55" s="113">
        <f t="shared" si="36"/>
        <v>-1000</v>
      </c>
      <c r="H55" s="113">
        <f t="shared" si="36"/>
        <v>1765696.56752</v>
      </c>
      <c r="I55" s="113">
        <f t="shared" si="36"/>
        <v>1616144.995533</v>
      </c>
      <c r="J55" s="113"/>
      <c r="K55" s="113">
        <f t="shared" si="36"/>
        <v>1616144.995533</v>
      </c>
      <c r="L55" s="113">
        <f t="shared" si="36"/>
        <v>1549000.1777830001</v>
      </c>
      <c r="M55" s="113"/>
      <c r="N55" s="113">
        <f t="shared" si="36"/>
        <v>1549000.1777830001</v>
      </c>
    </row>
    <row r="56" spans="1:14" ht="15.75" x14ac:dyDescent="0.2">
      <c r="A56" s="4" t="s">
        <v>149</v>
      </c>
      <c r="B56" s="4" t="s">
        <v>136</v>
      </c>
      <c r="C56" s="4"/>
      <c r="D56" s="4"/>
      <c r="E56" s="177" t="s">
        <v>137</v>
      </c>
      <c r="F56" s="113">
        <f>F57+F61+F89+F95+F99+F103</f>
        <v>323096.83770999999</v>
      </c>
      <c r="G56" s="113">
        <f t="shared" ref="G56:N56" si="37">G57+G61+G89+G95+G99+G103</f>
        <v>1015.3</v>
      </c>
      <c r="H56" s="113">
        <f>H57+H61+H89+H95+H99+H103</f>
        <v>324112.13770999992</v>
      </c>
      <c r="I56" s="113">
        <f t="shared" si="37"/>
        <v>291471.30000000005</v>
      </c>
      <c r="J56" s="113"/>
      <c r="K56" s="113">
        <f t="shared" si="37"/>
        <v>291471.30000000005</v>
      </c>
      <c r="L56" s="113">
        <f t="shared" si="37"/>
        <v>411996.20000000007</v>
      </c>
      <c r="M56" s="113"/>
      <c r="N56" s="113">
        <f t="shared" si="37"/>
        <v>411996.20000000007</v>
      </c>
    </row>
    <row r="57" spans="1:14" ht="31.5" outlineLevel="1" x14ac:dyDescent="0.2">
      <c r="A57" s="4" t="s">
        <v>149</v>
      </c>
      <c r="B57" s="4" t="s">
        <v>150</v>
      </c>
      <c r="C57" s="4"/>
      <c r="D57" s="4"/>
      <c r="E57" s="8" t="s">
        <v>151</v>
      </c>
      <c r="F57" s="113">
        <f>F58</f>
        <v>4430.2</v>
      </c>
      <c r="G57" s="113">
        <f t="shared" ref="G57:N59" si="38">G58</f>
        <v>0</v>
      </c>
      <c r="H57" s="113">
        <f>H58</f>
        <v>4430.2</v>
      </c>
      <c r="I57" s="113">
        <f t="shared" si="38"/>
        <v>4430.2</v>
      </c>
      <c r="J57" s="113"/>
      <c r="K57" s="113">
        <f t="shared" si="38"/>
        <v>4430.2</v>
      </c>
      <c r="L57" s="113">
        <f t="shared" si="38"/>
        <v>4430.2</v>
      </c>
      <c r="M57" s="113"/>
      <c r="N57" s="113">
        <f t="shared" si="38"/>
        <v>4430.2</v>
      </c>
    </row>
    <row r="58" spans="1:14" ht="15.75" outlineLevel="2" x14ac:dyDescent="0.2">
      <c r="A58" s="4" t="s">
        <v>149</v>
      </c>
      <c r="B58" s="4" t="s">
        <v>150</v>
      </c>
      <c r="C58" s="4" t="s">
        <v>0</v>
      </c>
      <c r="D58" s="4"/>
      <c r="E58" s="8" t="s">
        <v>1</v>
      </c>
      <c r="F58" s="113">
        <f>F59</f>
        <v>4430.2</v>
      </c>
      <c r="G58" s="113">
        <f t="shared" si="38"/>
        <v>0</v>
      </c>
      <c r="H58" s="113">
        <f>H59</f>
        <v>4430.2</v>
      </c>
      <c r="I58" s="113">
        <f t="shared" si="38"/>
        <v>4430.2</v>
      </c>
      <c r="J58" s="113"/>
      <c r="K58" s="113">
        <f t="shared" si="38"/>
        <v>4430.2</v>
      </c>
      <c r="L58" s="113">
        <f t="shared" si="38"/>
        <v>4430.2</v>
      </c>
      <c r="M58" s="113"/>
      <c r="N58" s="113">
        <f t="shared" si="38"/>
        <v>4430.2</v>
      </c>
    </row>
    <row r="59" spans="1:14" ht="15.75" outlineLevel="3" x14ac:dyDescent="0.2">
      <c r="A59" s="4" t="s">
        <v>149</v>
      </c>
      <c r="B59" s="4" t="s">
        <v>150</v>
      </c>
      <c r="C59" s="4" t="s">
        <v>19</v>
      </c>
      <c r="D59" s="4"/>
      <c r="E59" s="8" t="s">
        <v>322</v>
      </c>
      <c r="F59" s="113">
        <f>F60</f>
        <v>4430.2</v>
      </c>
      <c r="G59" s="113">
        <f t="shared" si="38"/>
        <v>0</v>
      </c>
      <c r="H59" s="113">
        <f>H60</f>
        <v>4430.2</v>
      </c>
      <c r="I59" s="113">
        <f t="shared" si="38"/>
        <v>4430.2</v>
      </c>
      <c r="J59" s="113"/>
      <c r="K59" s="113">
        <f t="shared" si="38"/>
        <v>4430.2</v>
      </c>
      <c r="L59" s="113">
        <f t="shared" si="38"/>
        <v>4430.2</v>
      </c>
      <c r="M59" s="113"/>
      <c r="N59" s="113">
        <f t="shared" si="38"/>
        <v>4430.2</v>
      </c>
    </row>
    <row r="60" spans="1:14" ht="47.25" outlineLevel="7" x14ac:dyDescent="0.2">
      <c r="A60" s="9" t="s">
        <v>149</v>
      </c>
      <c r="B60" s="9" t="s">
        <v>150</v>
      </c>
      <c r="C60" s="9" t="s">
        <v>19</v>
      </c>
      <c r="D60" s="179" t="s">
        <v>3</v>
      </c>
      <c r="E60" s="180" t="s">
        <v>4</v>
      </c>
      <c r="F60" s="110">
        <v>4430.2</v>
      </c>
      <c r="G60" s="110"/>
      <c r="H60" s="1">
        <f>F60+G60</f>
        <v>4430.2</v>
      </c>
      <c r="I60" s="110">
        <v>4430.2</v>
      </c>
      <c r="J60" s="110"/>
      <c r="K60" s="1">
        <f>I60+J60</f>
        <v>4430.2</v>
      </c>
      <c r="L60" s="110">
        <v>4430.2</v>
      </c>
      <c r="M60" s="110"/>
      <c r="N60" s="1">
        <f>L60+M60</f>
        <v>4430.2</v>
      </c>
    </row>
    <row r="61" spans="1:14" ht="31.5" outlineLevel="1" x14ac:dyDescent="0.2">
      <c r="A61" s="4" t="s">
        <v>149</v>
      </c>
      <c r="B61" s="4" t="s">
        <v>152</v>
      </c>
      <c r="C61" s="4"/>
      <c r="D61" s="4"/>
      <c r="E61" s="8" t="s">
        <v>153</v>
      </c>
      <c r="F61" s="113">
        <f>F62+F67</f>
        <v>141293.69999999998</v>
      </c>
      <c r="G61" s="113">
        <f t="shared" ref="G61:N61" si="39">G62+G67</f>
        <v>0</v>
      </c>
      <c r="H61" s="113">
        <f>H62+H67</f>
        <v>141293.69999999998</v>
      </c>
      <c r="I61" s="113">
        <f t="shared" si="39"/>
        <v>141706.4</v>
      </c>
      <c r="J61" s="113"/>
      <c r="K61" s="113">
        <f t="shared" si="39"/>
        <v>141706.4</v>
      </c>
      <c r="L61" s="113">
        <f t="shared" si="39"/>
        <v>141857.4</v>
      </c>
      <c r="M61" s="113"/>
      <c r="N61" s="113">
        <f t="shared" si="39"/>
        <v>141857.4</v>
      </c>
    </row>
    <row r="62" spans="1:14" ht="31.5" outlineLevel="1" x14ac:dyDescent="0.2">
      <c r="A62" s="4" t="s">
        <v>149</v>
      </c>
      <c r="B62" s="4" t="s">
        <v>152</v>
      </c>
      <c r="C62" s="4" t="s">
        <v>20</v>
      </c>
      <c r="D62" s="4"/>
      <c r="E62" s="8" t="s">
        <v>308</v>
      </c>
      <c r="F62" s="113">
        <f>F63</f>
        <v>293.89999999999998</v>
      </c>
      <c r="G62" s="113">
        <f t="shared" ref="G62:N65" si="40">G63</f>
        <v>0</v>
      </c>
      <c r="H62" s="113">
        <f>H63</f>
        <v>293.89999999999998</v>
      </c>
      <c r="I62" s="113">
        <f t="shared" si="40"/>
        <v>452.8</v>
      </c>
      <c r="J62" s="113"/>
      <c r="K62" s="113">
        <f t="shared" si="40"/>
        <v>452.8</v>
      </c>
      <c r="L62" s="113">
        <f t="shared" si="40"/>
        <v>603.79999999999995</v>
      </c>
      <c r="M62" s="113"/>
      <c r="N62" s="113">
        <f t="shared" si="40"/>
        <v>603.79999999999995</v>
      </c>
    </row>
    <row r="63" spans="1:14" ht="15.75" outlineLevel="1" x14ac:dyDescent="0.2">
      <c r="A63" s="4" t="s">
        <v>149</v>
      </c>
      <c r="B63" s="4" t="s">
        <v>152</v>
      </c>
      <c r="C63" s="4" t="s">
        <v>76</v>
      </c>
      <c r="D63" s="4"/>
      <c r="E63" s="8" t="s">
        <v>361</v>
      </c>
      <c r="F63" s="113">
        <f>F64</f>
        <v>293.89999999999998</v>
      </c>
      <c r="G63" s="113">
        <f t="shared" si="40"/>
        <v>0</v>
      </c>
      <c r="H63" s="113">
        <f>H64</f>
        <v>293.89999999999998</v>
      </c>
      <c r="I63" s="113">
        <f t="shared" si="40"/>
        <v>452.8</v>
      </c>
      <c r="J63" s="113"/>
      <c r="K63" s="113">
        <f t="shared" si="40"/>
        <v>452.8</v>
      </c>
      <c r="L63" s="113">
        <f t="shared" si="40"/>
        <v>603.79999999999995</v>
      </c>
      <c r="M63" s="113"/>
      <c r="N63" s="113">
        <f t="shared" si="40"/>
        <v>603.79999999999995</v>
      </c>
    </row>
    <row r="64" spans="1:14" ht="31.5" outlineLevel="1" x14ac:dyDescent="0.2">
      <c r="A64" s="4" t="s">
        <v>149</v>
      </c>
      <c r="B64" s="4" t="s">
        <v>152</v>
      </c>
      <c r="C64" s="4" t="s">
        <v>586</v>
      </c>
      <c r="D64" s="4"/>
      <c r="E64" s="8" t="s">
        <v>628</v>
      </c>
      <c r="F64" s="113">
        <f>F65</f>
        <v>293.89999999999998</v>
      </c>
      <c r="G64" s="113">
        <f t="shared" si="40"/>
        <v>0</v>
      </c>
      <c r="H64" s="113">
        <f>H65</f>
        <v>293.89999999999998</v>
      </c>
      <c r="I64" s="113">
        <f t="shared" si="40"/>
        <v>452.8</v>
      </c>
      <c r="J64" s="113"/>
      <c r="K64" s="113">
        <f t="shared" si="40"/>
        <v>452.8</v>
      </c>
      <c r="L64" s="113">
        <f t="shared" si="40"/>
        <v>603.79999999999995</v>
      </c>
      <c r="M64" s="113"/>
      <c r="N64" s="113">
        <f t="shared" si="40"/>
        <v>603.79999999999995</v>
      </c>
    </row>
    <row r="65" spans="1:14" ht="47.25" outlineLevel="1" x14ac:dyDescent="0.2">
      <c r="A65" s="4" t="s">
        <v>149</v>
      </c>
      <c r="B65" s="4" t="s">
        <v>152</v>
      </c>
      <c r="C65" s="181" t="s">
        <v>587</v>
      </c>
      <c r="D65" s="181"/>
      <c r="E65" s="102" t="s">
        <v>246</v>
      </c>
      <c r="F65" s="113">
        <f>F66</f>
        <v>293.89999999999998</v>
      </c>
      <c r="G65" s="113">
        <f t="shared" si="40"/>
        <v>0</v>
      </c>
      <c r="H65" s="113">
        <f>H66</f>
        <v>293.89999999999998</v>
      </c>
      <c r="I65" s="113">
        <f t="shared" si="40"/>
        <v>452.8</v>
      </c>
      <c r="J65" s="113"/>
      <c r="K65" s="113">
        <f t="shared" si="40"/>
        <v>452.8</v>
      </c>
      <c r="L65" s="113">
        <f t="shared" si="40"/>
        <v>603.79999999999995</v>
      </c>
      <c r="M65" s="113"/>
      <c r="N65" s="113">
        <f t="shared" si="40"/>
        <v>603.79999999999995</v>
      </c>
    </row>
    <row r="66" spans="1:14" ht="47.25" outlineLevel="1" x14ac:dyDescent="0.2">
      <c r="A66" s="9" t="s">
        <v>149</v>
      </c>
      <c r="B66" s="9" t="s">
        <v>152</v>
      </c>
      <c r="C66" s="182" t="s">
        <v>587</v>
      </c>
      <c r="D66" s="182" t="s">
        <v>3</v>
      </c>
      <c r="E66" s="180" t="s">
        <v>4</v>
      </c>
      <c r="F66" s="112">
        <v>293.89999999999998</v>
      </c>
      <c r="G66" s="112"/>
      <c r="H66" s="1">
        <f>F66+G66</f>
        <v>293.89999999999998</v>
      </c>
      <c r="I66" s="112">
        <v>452.8</v>
      </c>
      <c r="J66" s="112"/>
      <c r="K66" s="1">
        <f>I66+J66</f>
        <v>452.8</v>
      </c>
      <c r="L66" s="112">
        <v>603.79999999999995</v>
      </c>
      <c r="M66" s="112"/>
      <c r="N66" s="1">
        <f>L66+M66</f>
        <v>603.79999999999995</v>
      </c>
    </row>
    <row r="67" spans="1:14" ht="31.5" outlineLevel="2" x14ac:dyDescent="0.2">
      <c r="A67" s="4" t="s">
        <v>149</v>
      </c>
      <c r="B67" s="4" t="s">
        <v>152</v>
      </c>
      <c r="C67" s="4" t="s">
        <v>21</v>
      </c>
      <c r="D67" s="4"/>
      <c r="E67" s="8" t="s">
        <v>302</v>
      </c>
      <c r="F67" s="113">
        <f>F68</f>
        <v>140999.79999999999</v>
      </c>
      <c r="G67" s="113">
        <f t="shared" ref="G67:N68" si="41">G68</f>
        <v>0</v>
      </c>
      <c r="H67" s="113">
        <f>H68</f>
        <v>140999.79999999999</v>
      </c>
      <c r="I67" s="113">
        <f t="shared" si="41"/>
        <v>141253.6</v>
      </c>
      <c r="J67" s="113"/>
      <c r="K67" s="113">
        <f t="shared" si="41"/>
        <v>141253.6</v>
      </c>
      <c r="L67" s="113">
        <f t="shared" si="41"/>
        <v>141253.6</v>
      </c>
      <c r="M67" s="113"/>
      <c r="N67" s="113">
        <f t="shared" si="41"/>
        <v>141253.6</v>
      </c>
    </row>
    <row r="68" spans="1:14" ht="15.75" outlineLevel="3" x14ac:dyDescent="0.2">
      <c r="A68" s="4" t="s">
        <v>149</v>
      </c>
      <c r="B68" s="4" t="s">
        <v>152</v>
      </c>
      <c r="C68" s="4" t="s">
        <v>362</v>
      </c>
      <c r="D68" s="4"/>
      <c r="E68" s="8" t="s">
        <v>361</v>
      </c>
      <c r="F68" s="113">
        <f>F69</f>
        <v>140999.79999999999</v>
      </c>
      <c r="G68" s="113">
        <f t="shared" si="41"/>
        <v>0</v>
      </c>
      <c r="H68" s="113">
        <f>H69</f>
        <v>140999.79999999999</v>
      </c>
      <c r="I68" s="113">
        <f t="shared" si="41"/>
        <v>141253.6</v>
      </c>
      <c r="J68" s="113"/>
      <c r="K68" s="113">
        <f t="shared" si="41"/>
        <v>141253.6</v>
      </c>
      <c r="L68" s="113">
        <f t="shared" si="41"/>
        <v>141253.6</v>
      </c>
      <c r="M68" s="113"/>
      <c r="N68" s="113">
        <f t="shared" si="41"/>
        <v>141253.6</v>
      </c>
    </row>
    <row r="69" spans="1:14" ht="31.5" outlineLevel="4" x14ac:dyDescent="0.2">
      <c r="A69" s="4" t="s">
        <v>149</v>
      </c>
      <c r="B69" s="4" t="s">
        <v>152</v>
      </c>
      <c r="C69" s="4" t="s">
        <v>363</v>
      </c>
      <c r="D69" s="4"/>
      <c r="E69" s="8" t="s">
        <v>650</v>
      </c>
      <c r="F69" s="113">
        <f>F70+F75+F77+F79+F82+F85+F87</f>
        <v>140999.79999999999</v>
      </c>
      <c r="G69" s="113">
        <f t="shared" ref="G69:N69" si="42">G70+G75+G77+G79+G82+G85+G87</f>
        <v>0</v>
      </c>
      <c r="H69" s="113">
        <f>H70+H75+H77+H79+H82+H85+H87</f>
        <v>140999.79999999999</v>
      </c>
      <c r="I69" s="113">
        <f t="shared" si="42"/>
        <v>141253.6</v>
      </c>
      <c r="J69" s="113"/>
      <c r="K69" s="113">
        <f t="shared" si="42"/>
        <v>141253.6</v>
      </c>
      <c r="L69" s="113">
        <f t="shared" si="42"/>
        <v>141253.6</v>
      </c>
      <c r="M69" s="113"/>
      <c r="N69" s="113">
        <f t="shared" si="42"/>
        <v>141253.6</v>
      </c>
    </row>
    <row r="70" spans="1:14" ht="15.75" outlineLevel="5" x14ac:dyDescent="0.2">
      <c r="A70" s="4" t="s">
        <v>149</v>
      </c>
      <c r="B70" s="4" t="s">
        <v>152</v>
      </c>
      <c r="C70" s="181" t="s">
        <v>594</v>
      </c>
      <c r="D70" s="181"/>
      <c r="E70" s="102" t="s">
        <v>22</v>
      </c>
      <c r="F70" s="109">
        <f>F71+F72+F73+F74</f>
        <v>130461.3</v>
      </c>
      <c r="G70" s="109">
        <f t="shared" ref="G70:N70" si="43">G71+G72+G73+G74</f>
        <v>0</v>
      </c>
      <c r="H70" s="109">
        <f>H71+H72+H73+H74</f>
        <v>130461.3</v>
      </c>
      <c r="I70" s="109">
        <f t="shared" si="43"/>
        <v>130461.3</v>
      </c>
      <c r="J70" s="109"/>
      <c r="K70" s="109">
        <f t="shared" si="43"/>
        <v>130461.3</v>
      </c>
      <c r="L70" s="109">
        <f t="shared" si="43"/>
        <v>130461.3</v>
      </c>
      <c r="M70" s="109"/>
      <c r="N70" s="109">
        <f t="shared" si="43"/>
        <v>130461.3</v>
      </c>
    </row>
    <row r="71" spans="1:14" ht="47.25" outlineLevel="7" x14ac:dyDescent="0.2">
      <c r="A71" s="9" t="s">
        <v>149</v>
      </c>
      <c r="B71" s="9" t="s">
        <v>152</v>
      </c>
      <c r="C71" s="182" t="s">
        <v>594</v>
      </c>
      <c r="D71" s="179" t="s">
        <v>3</v>
      </c>
      <c r="E71" s="180" t="s">
        <v>4</v>
      </c>
      <c r="F71" s="110">
        <f>123429.4</f>
        <v>123429.4</v>
      </c>
      <c r="G71" s="110"/>
      <c r="H71" s="1">
        <f t="shared" ref="H71:H74" si="44">F71+G71</f>
        <v>123429.4</v>
      </c>
      <c r="I71" s="110">
        <f t="shared" ref="I71:L71" si="45">123429.4</f>
        <v>123429.4</v>
      </c>
      <c r="J71" s="110"/>
      <c r="K71" s="1">
        <f t="shared" ref="K71:K74" si="46">I71+J71</f>
        <v>123429.4</v>
      </c>
      <c r="L71" s="110">
        <f t="shared" si="45"/>
        <v>123429.4</v>
      </c>
      <c r="M71" s="110"/>
      <c r="N71" s="1">
        <f t="shared" ref="N71:N74" si="47">L71+M71</f>
        <v>123429.4</v>
      </c>
    </row>
    <row r="72" spans="1:14" ht="15.75" outlineLevel="7" x14ac:dyDescent="0.2">
      <c r="A72" s="9" t="s">
        <v>149</v>
      </c>
      <c r="B72" s="9" t="s">
        <v>152</v>
      </c>
      <c r="C72" s="182" t="s">
        <v>594</v>
      </c>
      <c r="D72" s="179" t="s">
        <v>6</v>
      </c>
      <c r="E72" s="180" t="s">
        <v>7</v>
      </c>
      <c r="F72" s="110">
        <f>6618.5</f>
        <v>6618.5</v>
      </c>
      <c r="G72" s="110"/>
      <c r="H72" s="1">
        <f t="shared" si="44"/>
        <v>6618.5</v>
      </c>
      <c r="I72" s="110">
        <f t="shared" ref="I72:L72" si="48">6618.5</f>
        <v>6618.5</v>
      </c>
      <c r="J72" s="110"/>
      <c r="K72" s="1">
        <f t="shared" si="46"/>
        <v>6618.5</v>
      </c>
      <c r="L72" s="110">
        <f t="shared" si="48"/>
        <v>6618.5</v>
      </c>
      <c r="M72" s="110"/>
      <c r="N72" s="1">
        <f t="shared" si="47"/>
        <v>6618.5</v>
      </c>
    </row>
    <row r="73" spans="1:14" ht="15.75" outlineLevel="7" x14ac:dyDescent="0.2">
      <c r="A73" s="9" t="s">
        <v>149</v>
      </c>
      <c r="B73" s="9" t="s">
        <v>152</v>
      </c>
      <c r="C73" s="182" t="s">
        <v>594</v>
      </c>
      <c r="D73" s="183" t="s">
        <v>28</v>
      </c>
      <c r="E73" s="180" t="s">
        <v>29</v>
      </c>
      <c r="F73" s="110">
        <f>254.8</f>
        <v>254.8</v>
      </c>
      <c r="G73" s="110"/>
      <c r="H73" s="1">
        <f t="shared" si="44"/>
        <v>254.8</v>
      </c>
      <c r="I73" s="110">
        <f t="shared" ref="I73:L73" si="49">254.8</f>
        <v>254.8</v>
      </c>
      <c r="J73" s="110"/>
      <c r="K73" s="1">
        <f t="shared" si="46"/>
        <v>254.8</v>
      </c>
      <c r="L73" s="110">
        <f t="shared" si="49"/>
        <v>254.8</v>
      </c>
      <c r="M73" s="110"/>
      <c r="N73" s="1">
        <f t="shared" si="47"/>
        <v>254.8</v>
      </c>
    </row>
    <row r="74" spans="1:14" ht="15.75" outlineLevel="7" x14ac:dyDescent="0.2">
      <c r="A74" s="9" t="s">
        <v>149</v>
      </c>
      <c r="B74" s="9" t="s">
        <v>152</v>
      </c>
      <c r="C74" s="182" t="s">
        <v>594</v>
      </c>
      <c r="D74" s="183" t="s">
        <v>13</v>
      </c>
      <c r="E74" s="180" t="s">
        <v>14</v>
      </c>
      <c r="F74" s="110">
        <f>158.6</f>
        <v>158.6</v>
      </c>
      <c r="G74" s="110"/>
      <c r="H74" s="1">
        <f t="shared" si="44"/>
        <v>158.6</v>
      </c>
      <c r="I74" s="110">
        <f t="shared" ref="I74:L74" si="50">158.6</f>
        <v>158.6</v>
      </c>
      <c r="J74" s="110"/>
      <c r="K74" s="1">
        <f t="shared" si="46"/>
        <v>158.6</v>
      </c>
      <c r="L74" s="110">
        <f t="shared" si="50"/>
        <v>158.6</v>
      </c>
      <c r="M74" s="110"/>
      <c r="N74" s="1">
        <f t="shared" si="47"/>
        <v>158.6</v>
      </c>
    </row>
    <row r="75" spans="1:14" ht="15.75" outlineLevel="5" x14ac:dyDescent="0.2">
      <c r="A75" s="4" t="s">
        <v>149</v>
      </c>
      <c r="B75" s="4" t="s">
        <v>152</v>
      </c>
      <c r="C75" s="181" t="s">
        <v>595</v>
      </c>
      <c r="D75" s="181"/>
      <c r="E75" s="102" t="s">
        <v>9</v>
      </c>
      <c r="F75" s="113">
        <f>F76</f>
        <v>1000</v>
      </c>
      <c r="G75" s="113">
        <f t="shared" ref="G75:N75" si="51">G76</f>
        <v>0</v>
      </c>
      <c r="H75" s="113">
        <f>H76</f>
        <v>1000</v>
      </c>
      <c r="I75" s="113">
        <f t="shared" si="51"/>
        <v>1000</v>
      </c>
      <c r="J75" s="113"/>
      <c r="K75" s="113">
        <f t="shared" si="51"/>
        <v>1000</v>
      </c>
      <c r="L75" s="113">
        <f t="shared" si="51"/>
        <v>1000</v>
      </c>
      <c r="M75" s="113"/>
      <c r="N75" s="113">
        <f t="shared" si="51"/>
        <v>1000</v>
      </c>
    </row>
    <row r="76" spans="1:14" ht="15.75" outlineLevel="7" x14ac:dyDescent="0.2">
      <c r="A76" s="9" t="s">
        <v>149</v>
      </c>
      <c r="B76" s="9" t="s">
        <v>152</v>
      </c>
      <c r="C76" s="182" t="s">
        <v>595</v>
      </c>
      <c r="D76" s="179" t="s">
        <v>6</v>
      </c>
      <c r="E76" s="180" t="s">
        <v>7</v>
      </c>
      <c r="F76" s="110">
        <f>1000</f>
        <v>1000</v>
      </c>
      <c r="G76" s="110"/>
      <c r="H76" s="1">
        <f>F76+G76</f>
        <v>1000</v>
      </c>
      <c r="I76" s="110">
        <f>1000</f>
        <v>1000</v>
      </c>
      <c r="J76" s="110"/>
      <c r="K76" s="1">
        <f>I76+J76</f>
        <v>1000</v>
      </c>
      <c r="L76" s="110">
        <f>1000</f>
        <v>1000</v>
      </c>
      <c r="M76" s="110"/>
      <c r="N76" s="1">
        <f>L76+M76</f>
        <v>1000</v>
      </c>
    </row>
    <row r="77" spans="1:14" ht="15.75" outlineLevel="7" x14ac:dyDescent="0.2">
      <c r="A77" s="4" t="s">
        <v>149</v>
      </c>
      <c r="B77" s="4" t="s">
        <v>152</v>
      </c>
      <c r="C77" s="4" t="s">
        <v>602</v>
      </c>
      <c r="D77" s="4"/>
      <c r="E77" s="8" t="s">
        <v>248</v>
      </c>
      <c r="F77" s="113">
        <f>F78</f>
        <v>144</v>
      </c>
      <c r="G77" s="113">
        <f t="shared" ref="G77:N77" si="52">G78</f>
        <v>0</v>
      </c>
      <c r="H77" s="113">
        <f>H78</f>
        <v>144</v>
      </c>
      <c r="I77" s="113">
        <f t="shared" si="52"/>
        <v>144</v>
      </c>
      <c r="J77" s="113"/>
      <c r="K77" s="113">
        <f t="shared" si="52"/>
        <v>144</v>
      </c>
      <c r="L77" s="113">
        <f t="shared" si="52"/>
        <v>144</v>
      </c>
      <c r="M77" s="113"/>
      <c r="N77" s="113">
        <f t="shared" si="52"/>
        <v>144</v>
      </c>
    </row>
    <row r="78" spans="1:14" ht="15.75" outlineLevel="7" x14ac:dyDescent="0.2">
      <c r="A78" s="9" t="s">
        <v>149</v>
      </c>
      <c r="B78" s="9" t="s">
        <v>152</v>
      </c>
      <c r="C78" s="9" t="s">
        <v>602</v>
      </c>
      <c r="D78" s="9" t="s">
        <v>6</v>
      </c>
      <c r="E78" s="99" t="s">
        <v>7</v>
      </c>
      <c r="F78" s="112">
        <v>144</v>
      </c>
      <c r="G78" s="112"/>
      <c r="H78" s="1">
        <f>F78+G78</f>
        <v>144</v>
      </c>
      <c r="I78" s="112">
        <v>144</v>
      </c>
      <c r="J78" s="112"/>
      <c r="K78" s="1">
        <f>I78+J78</f>
        <v>144</v>
      </c>
      <c r="L78" s="112">
        <v>144</v>
      </c>
      <c r="M78" s="112"/>
      <c r="N78" s="1">
        <f>L78+M78</f>
        <v>144</v>
      </c>
    </row>
    <row r="79" spans="1:14" ht="15.75" outlineLevel="7" x14ac:dyDescent="0.2">
      <c r="A79" s="4" t="s">
        <v>149</v>
      </c>
      <c r="B79" s="4" t="s">
        <v>152</v>
      </c>
      <c r="C79" s="4" t="s">
        <v>603</v>
      </c>
      <c r="D79" s="4"/>
      <c r="E79" s="8" t="s">
        <v>249</v>
      </c>
      <c r="F79" s="113">
        <f>F80+F81</f>
        <v>469.6</v>
      </c>
      <c r="G79" s="113">
        <f t="shared" ref="G79:N79" si="53">G80+G81</f>
        <v>0</v>
      </c>
      <c r="H79" s="113">
        <f>H80+H81</f>
        <v>469.6</v>
      </c>
      <c r="I79" s="113">
        <f t="shared" si="53"/>
        <v>482.5</v>
      </c>
      <c r="J79" s="113"/>
      <c r="K79" s="113">
        <f t="shared" si="53"/>
        <v>482.5</v>
      </c>
      <c r="L79" s="113">
        <f t="shared" si="53"/>
        <v>482.5</v>
      </c>
      <c r="M79" s="113"/>
      <c r="N79" s="113">
        <f t="shared" si="53"/>
        <v>482.5</v>
      </c>
    </row>
    <row r="80" spans="1:14" ht="47.25" outlineLevel="7" x14ac:dyDescent="0.2">
      <c r="A80" s="9" t="s">
        <v>149</v>
      </c>
      <c r="B80" s="9" t="s">
        <v>152</v>
      </c>
      <c r="C80" s="9" t="s">
        <v>603</v>
      </c>
      <c r="D80" s="9" t="s">
        <v>3</v>
      </c>
      <c r="E80" s="99" t="s">
        <v>4</v>
      </c>
      <c r="F80" s="1">
        <v>369.6</v>
      </c>
      <c r="G80" s="1"/>
      <c r="H80" s="1">
        <f t="shared" ref="H80:H81" si="54">F80+G80</f>
        <v>369.6</v>
      </c>
      <c r="I80" s="1">
        <v>382.5</v>
      </c>
      <c r="J80" s="1"/>
      <c r="K80" s="1">
        <f t="shared" ref="K80:K81" si="55">I80+J80</f>
        <v>382.5</v>
      </c>
      <c r="L80" s="1">
        <v>382.5</v>
      </c>
      <c r="M80" s="1"/>
      <c r="N80" s="1">
        <f t="shared" ref="N80:N81" si="56">L80+M80</f>
        <v>382.5</v>
      </c>
    </row>
    <row r="81" spans="1:14" ht="15.75" outlineLevel="7" x14ac:dyDescent="0.2">
      <c r="A81" s="9" t="s">
        <v>149</v>
      </c>
      <c r="B81" s="9" t="s">
        <v>152</v>
      </c>
      <c r="C81" s="9" t="s">
        <v>603</v>
      </c>
      <c r="D81" s="9" t="s">
        <v>6</v>
      </c>
      <c r="E81" s="99" t="s">
        <v>7</v>
      </c>
      <c r="F81" s="1">
        <v>100</v>
      </c>
      <c r="G81" s="1"/>
      <c r="H81" s="1">
        <f t="shared" si="54"/>
        <v>100</v>
      </c>
      <c r="I81" s="1">
        <v>100</v>
      </c>
      <c r="J81" s="1"/>
      <c r="K81" s="1">
        <f t="shared" si="55"/>
        <v>100</v>
      </c>
      <c r="L81" s="1">
        <v>100</v>
      </c>
      <c r="M81" s="1"/>
      <c r="N81" s="1">
        <f t="shared" si="56"/>
        <v>100</v>
      </c>
    </row>
    <row r="82" spans="1:14" ht="15.75" outlineLevel="7" x14ac:dyDescent="0.2">
      <c r="A82" s="4" t="s">
        <v>149</v>
      </c>
      <c r="B82" s="4" t="s">
        <v>152</v>
      </c>
      <c r="C82" s="4" t="s">
        <v>604</v>
      </c>
      <c r="D82" s="4"/>
      <c r="E82" s="8" t="s">
        <v>605</v>
      </c>
      <c r="F82" s="113">
        <f>F83+F84</f>
        <v>8896.1</v>
      </c>
      <c r="G82" s="113">
        <f t="shared" ref="G82:N82" si="57">G83+G84</f>
        <v>0</v>
      </c>
      <c r="H82" s="113">
        <f>H83+H84</f>
        <v>8896.1</v>
      </c>
      <c r="I82" s="113">
        <f t="shared" si="57"/>
        <v>9136.2000000000007</v>
      </c>
      <c r="J82" s="113"/>
      <c r="K82" s="113">
        <f t="shared" si="57"/>
        <v>9136.2000000000007</v>
      </c>
      <c r="L82" s="113">
        <f t="shared" si="57"/>
        <v>9136.2000000000007</v>
      </c>
      <c r="M82" s="113"/>
      <c r="N82" s="113">
        <f t="shared" si="57"/>
        <v>9136.2000000000007</v>
      </c>
    </row>
    <row r="83" spans="1:14" ht="47.25" outlineLevel="7" x14ac:dyDescent="0.2">
      <c r="A83" s="9" t="s">
        <v>149</v>
      </c>
      <c r="B83" s="9" t="s">
        <v>152</v>
      </c>
      <c r="C83" s="9" t="s">
        <v>604</v>
      </c>
      <c r="D83" s="9" t="s">
        <v>3</v>
      </c>
      <c r="E83" s="99" t="s">
        <v>4</v>
      </c>
      <c r="F83" s="1">
        <v>8811.1</v>
      </c>
      <c r="G83" s="1"/>
      <c r="H83" s="1">
        <f t="shared" ref="H83:H84" si="58">F83+G83</f>
        <v>8811.1</v>
      </c>
      <c r="I83" s="1">
        <v>9051.2000000000007</v>
      </c>
      <c r="J83" s="1"/>
      <c r="K83" s="1">
        <f t="shared" ref="K83:K84" si="59">I83+J83</f>
        <v>9051.2000000000007</v>
      </c>
      <c r="L83" s="1">
        <v>9051.2000000000007</v>
      </c>
      <c r="M83" s="1"/>
      <c r="N83" s="1">
        <f t="shared" ref="N83:N84" si="60">L83+M83</f>
        <v>9051.2000000000007</v>
      </c>
    </row>
    <row r="84" spans="1:14" ht="15.75" outlineLevel="7" x14ac:dyDescent="0.2">
      <c r="A84" s="9" t="s">
        <v>149</v>
      </c>
      <c r="B84" s="9" t="s">
        <v>152</v>
      </c>
      <c r="C84" s="9" t="s">
        <v>604</v>
      </c>
      <c r="D84" s="9" t="s">
        <v>6</v>
      </c>
      <c r="E84" s="99" t="s">
        <v>7</v>
      </c>
      <c r="F84" s="1">
        <v>85</v>
      </c>
      <c r="G84" s="1"/>
      <c r="H84" s="1">
        <f t="shared" si="58"/>
        <v>85</v>
      </c>
      <c r="I84" s="1">
        <v>85</v>
      </c>
      <c r="J84" s="1"/>
      <c r="K84" s="1">
        <f t="shared" si="59"/>
        <v>85</v>
      </c>
      <c r="L84" s="1">
        <v>85</v>
      </c>
      <c r="M84" s="1"/>
      <c r="N84" s="1">
        <f t="shared" si="60"/>
        <v>85</v>
      </c>
    </row>
    <row r="85" spans="1:14" ht="47.25" outlineLevel="7" x14ac:dyDescent="0.2">
      <c r="A85" s="4" t="s">
        <v>149</v>
      </c>
      <c r="B85" s="4" t="s">
        <v>152</v>
      </c>
      <c r="C85" s="4" t="s">
        <v>606</v>
      </c>
      <c r="D85" s="4"/>
      <c r="E85" s="8" t="s">
        <v>251</v>
      </c>
      <c r="F85" s="113">
        <f>F86</f>
        <v>0.9</v>
      </c>
      <c r="G85" s="113">
        <f t="shared" ref="G85:N85" si="61">G86</f>
        <v>0</v>
      </c>
      <c r="H85" s="113">
        <f>H86</f>
        <v>0.9</v>
      </c>
      <c r="I85" s="113">
        <f t="shared" si="61"/>
        <v>0.9</v>
      </c>
      <c r="J85" s="113"/>
      <c r="K85" s="113">
        <f t="shared" si="61"/>
        <v>0.9</v>
      </c>
      <c r="L85" s="113">
        <f t="shared" si="61"/>
        <v>0.9</v>
      </c>
      <c r="M85" s="113"/>
      <c r="N85" s="113">
        <f t="shared" si="61"/>
        <v>0.9</v>
      </c>
    </row>
    <row r="86" spans="1:14" ht="47.25" outlineLevel="7" x14ac:dyDescent="0.2">
      <c r="A86" s="9" t="s">
        <v>149</v>
      </c>
      <c r="B86" s="9" t="s">
        <v>152</v>
      </c>
      <c r="C86" s="9" t="s">
        <v>606</v>
      </c>
      <c r="D86" s="9" t="s">
        <v>3</v>
      </c>
      <c r="E86" s="99" t="s">
        <v>4</v>
      </c>
      <c r="F86" s="1">
        <v>0.9</v>
      </c>
      <c r="G86" s="1"/>
      <c r="H86" s="1">
        <f>F86+G86</f>
        <v>0.9</v>
      </c>
      <c r="I86" s="1">
        <v>0.9</v>
      </c>
      <c r="J86" s="1"/>
      <c r="K86" s="1">
        <f>I86+J86</f>
        <v>0.9</v>
      </c>
      <c r="L86" s="1">
        <v>0.9</v>
      </c>
      <c r="M86" s="1"/>
      <c r="N86" s="1">
        <f>L86+M86</f>
        <v>0.9</v>
      </c>
    </row>
    <row r="87" spans="1:14" ht="47.25" outlineLevel="7" x14ac:dyDescent="0.2">
      <c r="A87" s="4" t="s">
        <v>149</v>
      </c>
      <c r="B87" s="4" t="s">
        <v>152</v>
      </c>
      <c r="C87" s="4" t="s">
        <v>600</v>
      </c>
      <c r="D87" s="4"/>
      <c r="E87" s="8" t="s">
        <v>247</v>
      </c>
      <c r="F87" s="113">
        <f>F88</f>
        <v>27.9</v>
      </c>
      <c r="G87" s="113">
        <f t="shared" ref="G87:N87" si="62">G88</f>
        <v>0</v>
      </c>
      <c r="H87" s="113">
        <f>H88</f>
        <v>27.9</v>
      </c>
      <c r="I87" s="113">
        <f t="shared" si="62"/>
        <v>28.7</v>
      </c>
      <c r="J87" s="113"/>
      <c r="K87" s="113">
        <f t="shared" si="62"/>
        <v>28.7</v>
      </c>
      <c r="L87" s="113">
        <f t="shared" si="62"/>
        <v>28.7</v>
      </c>
      <c r="M87" s="113"/>
      <c r="N87" s="113">
        <f t="shared" si="62"/>
        <v>28.7</v>
      </c>
    </row>
    <row r="88" spans="1:14" ht="15.75" outlineLevel="7" x14ac:dyDescent="0.2">
      <c r="A88" s="9" t="s">
        <v>149</v>
      </c>
      <c r="B88" s="9" t="s">
        <v>152</v>
      </c>
      <c r="C88" s="9" t="s">
        <v>600</v>
      </c>
      <c r="D88" s="9" t="s">
        <v>3</v>
      </c>
      <c r="E88" s="99" t="s">
        <v>29</v>
      </c>
      <c r="F88" s="112">
        <v>27.9</v>
      </c>
      <c r="G88" s="112"/>
      <c r="H88" s="1">
        <f>F88+G88</f>
        <v>27.9</v>
      </c>
      <c r="I88" s="112">
        <v>28.7</v>
      </c>
      <c r="J88" s="112"/>
      <c r="K88" s="1">
        <f>I88+J88</f>
        <v>28.7</v>
      </c>
      <c r="L88" s="112">
        <v>28.7</v>
      </c>
      <c r="M88" s="112"/>
      <c r="N88" s="1">
        <f>L88+M88</f>
        <v>28.7</v>
      </c>
    </row>
    <row r="89" spans="1:14" ht="15.75" outlineLevel="7" x14ac:dyDescent="0.2">
      <c r="A89" s="4" t="s">
        <v>149</v>
      </c>
      <c r="B89" s="4" t="s">
        <v>252</v>
      </c>
      <c r="C89" s="4"/>
      <c r="D89" s="4"/>
      <c r="E89" s="8" t="s">
        <v>253</v>
      </c>
      <c r="F89" s="113">
        <f>F90</f>
        <v>311.5</v>
      </c>
      <c r="G89" s="113">
        <f t="shared" ref="G89:N93" si="63">G90</f>
        <v>0</v>
      </c>
      <c r="H89" s="113">
        <f>H90</f>
        <v>311.5</v>
      </c>
      <c r="I89" s="113">
        <f t="shared" si="63"/>
        <v>11.7</v>
      </c>
      <c r="J89" s="113"/>
      <c r="K89" s="113">
        <f t="shared" si="63"/>
        <v>11.7</v>
      </c>
      <c r="L89" s="113">
        <f t="shared" si="63"/>
        <v>11.7</v>
      </c>
      <c r="M89" s="113"/>
      <c r="N89" s="113">
        <f t="shared" si="63"/>
        <v>11.7</v>
      </c>
    </row>
    <row r="90" spans="1:14" ht="31.5" outlineLevel="7" x14ac:dyDescent="0.2">
      <c r="A90" s="4" t="s">
        <v>149</v>
      </c>
      <c r="B90" s="4" t="s">
        <v>252</v>
      </c>
      <c r="C90" s="4" t="s">
        <v>21</v>
      </c>
      <c r="D90" s="4"/>
      <c r="E90" s="8" t="s">
        <v>302</v>
      </c>
      <c r="F90" s="113">
        <f>F91</f>
        <v>311.5</v>
      </c>
      <c r="G90" s="113">
        <f t="shared" si="63"/>
        <v>0</v>
      </c>
      <c r="H90" s="113">
        <f>H91</f>
        <v>311.5</v>
      </c>
      <c r="I90" s="113">
        <f t="shared" si="63"/>
        <v>11.7</v>
      </c>
      <c r="J90" s="113"/>
      <c r="K90" s="113">
        <f t="shared" si="63"/>
        <v>11.7</v>
      </c>
      <c r="L90" s="113">
        <f t="shared" si="63"/>
        <v>11.7</v>
      </c>
      <c r="M90" s="113"/>
      <c r="N90" s="113">
        <f t="shared" si="63"/>
        <v>11.7</v>
      </c>
    </row>
    <row r="91" spans="1:14" ht="15.75" outlineLevel="7" x14ac:dyDescent="0.2">
      <c r="A91" s="4" t="s">
        <v>149</v>
      </c>
      <c r="B91" s="4" t="s">
        <v>252</v>
      </c>
      <c r="C91" s="4" t="s">
        <v>362</v>
      </c>
      <c r="D91" s="4"/>
      <c r="E91" s="8" t="s">
        <v>361</v>
      </c>
      <c r="F91" s="113">
        <f>F92</f>
        <v>311.5</v>
      </c>
      <c r="G91" s="113">
        <f t="shared" si="63"/>
        <v>0</v>
      </c>
      <c r="H91" s="113">
        <f>H92</f>
        <v>311.5</v>
      </c>
      <c r="I91" s="113">
        <f t="shared" si="63"/>
        <v>11.7</v>
      </c>
      <c r="J91" s="113"/>
      <c r="K91" s="113">
        <f t="shared" si="63"/>
        <v>11.7</v>
      </c>
      <c r="L91" s="113">
        <f t="shared" si="63"/>
        <v>11.7</v>
      </c>
      <c r="M91" s="113"/>
      <c r="N91" s="113">
        <f t="shared" si="63"/>
        <v>11.7</v>
      </c>
    </row>
    <row r="92" spans="1:14" ht="31.5" outlineLevel="7" x14ac:dyDescent="0.2">
      <c r="A92" s="4" t="s">
        <v>149</v>
      </c>
      <c r="B92" s="4" t="s">
        <v>252</v>
      </c>
      <c r="C92" s="4" t="s">
        <v>363</v>
      </c>
      <c r="D92" s="4"/>
      <c r="E92" s="8" t="s">
        <v>628</v>
      </c>
      <c r="F92" s="113">
        <f>F93</f>
        <v>311.5</v>
      </c>
      <c r="G92" s="113">
        <f t="shared" si="63"/>
        <v>0</v>
      </c>
      <c r="H92" s="113">
        <f>H93</f>
        <v>311.5</v>
      </c>
      <c r="I92" s="113">
        <f t="shared" si="63"/>
        <v>11.7</v>
      </c>
      <c r="J92" s="113"/>
      <c r="K92" s="113">
        <f t="shared" si="63"/>
        <v>11.7</v>
      </c>
      <c r="L92" s="113">
        <f t="shared" si="63"/>
        <v>11.7</v>
      </c>
      <c r="M92" s="113"/>
      <c r="N92" s="113">
        <f t="shared" si="63"/>
        <v>11.7</v>
      </c>
    </row>
    <row r="93" spans="1:14" ht="31.5" outlineLevel="7" x14ac:dyDescent="0.2">
      <c r="A93" s="4" t="s">
        <v>149</v>
      </c>
      <c r="B93" s="4" t="s">
        <v>252</v>
      </c>
      <c r="C93" s="4" t="s">
        <v>608</v>
      </c>
      <c r="D93" s="4"/>
      <c r="E93" s="8" t="s">
        <v>254</v>
      </c>
      <c r="F93" s="113">
        <f>F94</f>
        <v>311.5</v>
      </c>
      <c r="G93" s="113">
        <f t="shared" si="63"/>
        <v>0</v>
      </c>
      <c r="H93" s="113">
        <f>H94</f>
        <v>311.5</v>
      </c>
      <c r="I93" s="113">
        <f t="shared" si="63"/>
        <v>11.7</v>
      </c>
      <c r="J93" s="113"/>
      <c r="K93" s="113">
        <f t="shared" si="63"/>
        <v>11.7</v>
      </c>
      <c r="L93" s="113">
        <f t="shared" si="63"/>
        <v>11.7</v>
      </c>
      <c r="M93" s="113"/>
      <c r="N93" s="113">
        <f t="shared" si="63"/>
        <v>11.7</v>
      </c>
    </row>
    <row r="94" spans="1:14" ht="15.75" outlineLevel="7" x14ac:dyDescent="0.2">
      <c r="A94" s="9" t="s">
        <v>149</v>
      </c>
      <c r="B94" s="9" t="s">
        <v>252</v>
      </c>
      <c r="C94" s="9" t="s">
        <v>608</v>
      </c>
      <c r="D94" s="9" t="s">
        <v>6</v>
      </c>
      <c r="E94" s="99" t="s">
        <v>7</v>
      </c>
      <c r="F94" s="1">
        <v>311.5</v>
      </c>
      <c r="G94" s="1"/>
      <c r="H94" s="1">
        <f>F94+G94</f>
        <v>311.5</v>
      </c>
      <c r="I94" s="1">
        <v>11.7</v>
      </c>
      <c r="J94" s="1"/>
      <c r="K94" s="1">
        <f>I94+J94</f>
        <v>11.7</v>
      </c>
      <c r="L94" s="1">
        <v>11.7</v>
      </c>
      <c r="M94" s="1"/>
      <c r="N94" s="1">
        <f>L94+M94</f>
        <v>11.7</v>
      </c>
    </row>
    <row r="95" spans="1:14" ht="15.75" outlineLevel="7" x14ac:dyDescent="0.2">
      <c r="A95" s="4" t="s">
        <v>149</v>
      </c>
      <c r="B95" s="4" t="s">
        <v>231</v>
      </c>
      <c r="C95" s="4"/>
      <c r="D95" s="4"/>
      <c r="E95" s="8" t="s">
        <v>349</v>
      </c>
      <c r="F95" s="113">
        <f>F96</f>
        <v>8000</v>
      </c>
      <c r="G95" s="113">
        <f t="shared" ref="G95:L97" si="64">G96</f>
        <v>0</v>
      </c>
      <c r="H95" s="113">
        <f>H96</f>
        <v>8000</v>
      </c>
      <c r="I95" s="113">
        <f t="shared" si="64"/>
        <v>0</v>
      </c>
      <c r="J95" s="113"/>
      <c r="K95" s="113"/>
      <c r="L95" s="113">
        <f t="shared" si="64"/>
        <v>0</v>
      </c>
      <c r="M95" s="113"/>
      <c r="N95" s="113"/>
    </row>
    <row r="96" spans="1:14" ht="31.5" outlineLevel="7" x14ac:dyDescent="0.2">
      <c r="A96" s="4" t="s">
        <v>149</v>
      </c>
      <c r="B96" s="4" t="s">
        <v>231</v>
      </c>
      <c r="C96" s="4" t="s">
        <v>10</v>
      </c>
      <c r="D96" s="4"/>
      <c r="E96" s="8" t="s">
        <v>732</v>
      </c>
      <c r="F96" s="113">
        <f>F97</f>
        <v>8000</v>
      </c>
      <c r="G96" s="113">
        <f t="shared" si="64"/>
        <v>0</v>
      </c>
      <c r="H96" s="113">
        <f>H97</f>
        <v>8000</v>
      </c>
      <c r="I96" s="113">
        <f t="shared" si="64"/>
        <v>0</v>
      </c>
      <c r="J96" s="113"/>
      <c r="K96" s="113"/>
      <c r="L96" s="113">
        <f t="shared" si="64"/>
        <v>0</v>
      </c>
      <c r="M96" s="113"/>
      <c r="N96" s="113"/>
    </row>
    <row r="97" spans="1:14" ht="15.75" outlineLevel="7" x14ac:dyDescent="0.2">
      <c r="A97" s="4" t="s">
        <v>149</v>
      </c>
      <c r="B97" s="4" t="s">
        <v>231</v>
      </c>
      <c r="C97" s="4" t="s">
        <v>270</v>
      </c>
      <c r="D97" s="4"/>
      <c r="E97" s="8" t="s">
        <v>232</v>
      </c>
      <c r="F97" s="113">
        <f>F98</f>
        <v>8000</v>
      </c>
      <c r="G97" s="113">
        <f t="shared" si="64"/>
        <v>0</v>
      </c>
      <c r="H97" s="113">
        <f>H98</f>
        <v>8000</v>
      </c>
      <c r="I97" s="113">
        <f t="shared" si="64"/>
        <v>0</v>
      </c>
      <c r="J97" s="113"/>
      <c r="K97" s="113"/>
      <c r="L97" s="113">
        <f t="shared" si="64"/>
        <v>0</v>
      </c>
      <c r="M97" s="113"/>
      <c r="N97" s="113"/>
    </row>
    <row r="98" spans="1:14" ht="15.75" outlineLevel="7" x14ac:dyDescent="0.2">
      <c r="A98" s="9" t="s">
        <v>149</v>
      </c>
      <c r="B98" s="9" t="s">
        <v>231</v>
      </c>
      <c r="C98" s="9" t="s">
        <v>270</v>
      </c>
      <c r="D98" s="9" t="s">
        <v>13</v>
      </c>
      <c r="E98" s="99" t="s">
        <v>14</v>
      </c>
      <c r="F98" s="1">
        <v>8000</v>
      </c>
      <c r="G98" s="1"/>
      <c r="H98" s="1">
        <f>F98+G98</f>
        <v>8000</v>
      </c>
      <c r="I98" s="1"/>
      <c r="J98" s="1"/>
      <c r="K98" s="1"/>
      <c r="L98" s="1"/>
      <c r="M98" s="1"/>
      <c r="N98" s="1"/>
    </row>
    <row r="99" spans="1:14" ht="15.75" outlineLevel="7" x14ac:dyDescent="0.2">
      <c r="A99" s="4" t="s">
        <v>149</v>
      </c>
      <c r="B99" s="4" t="s">
        <v>154</v>
      </c>
      <c r="C99" s="4"/>
      <c r="D99" s="4"/>
      <c r="E99" s="8" t="s">
        <v>155</v>
      </c>
      <c r="F99" s="113">
        <f>F100</f>
        <v>3000</v>
      </c>
      <c r="G99" s="113">
        <f t="shared" ref="G99:N101" si="65">G100</f>
        <v>1015.3</v>
      </c>
      <c r="H99" s="113">
        <f>H100</f>
        <v>4015.3</v>
      </c>
      <c r="I99" s="113">
        <f t="shared" si="65"/>
        <v>3000</v>
      </c>
      <c r="J99" s="113"/>
      <c r="K99" s="113">
        <f t="shared" si="65"/>
        <v>3000</v>
      </c>
      <c r="L99" s="113">
        <f t="shared" si="65"/>
        <v>3000</v>
      </c>
      <c r="M99" s="113"/>
      <c r="N99" s="113">
        <f t="shared" si="65"/>
        <v>3000</v>
      </c>
    </row>
    <row r="100" spans="1:14" ht="31.5" outlineLevel="7" x14ac:dyDescent="0.2">
      <c r="A100" s="4" t="s">
        <v>149</v>
      </c>
      <c r="B100" s="4" t="s">
        <v>154</v>
      </c>
      <c r="C100" s="4" t="s">
        <v>10</v>
      </c>
      <c r="D100" s="4"/>
      <c r="E100" s="8" t="s">
        <v>732</v>
      </c>
      <c r="F100" s="113">
        <f>F101</f>
        <v>3000</v>
      </c>
      <c r="G100" s="113">
        <f t="shared" si="65"/>
        <v>1015.3</v>
      </c>
      <c r="H100" s="113">
        <f>H101</f>
        <v>4015.3</v>
      </c>
      <c r="I100" s="113">
        <f t="shared" si="65"/>
        <v>3000</v>
      </c>
      <c r="J100" s="113"/>
      <c r="K100" s="113">
        <f t="shared" si="65"/>
        <v>3000</v>
      </c>
      <c r="L100" s="113">
        <f t="shared" si="65"/>
        <v>3000</v>
      </c>
      <c r="M100" s="113"/>
      <c r="N100" s="113">
        <f t="shared" si="65"/>
        <v>3000</v>
      </c>
    </row>
    <row r="101" spans="1:14" ht="15.75" outlineLevel="1" x14ac:dyDescent="0.2">
      <c r="A101" s="4" t="s">
        <v>149</v>
      </c>
      <c r="B101" s="4" t="s">
        <v>154</v>
      </c>
      <c r="C101" s="4" t="s">
        <v>23</v>
      </c>
      <c r="D101" s="4"/>
      <c r="E101" s="8" t="s">
        <v>304</v>
      </c>
      <c r="F101" s="113">
        <f>F102</f>
        <v>3000</v>
      </c>
      <c r="G101" s="113">
        <f t="shared" si="65"/>
        <v>1015.3</v>
      </c>
      <c r="H101" s="113">
        <f>H102</f>
        <v>4015.3</v>
      </c>
      <c r="I101" s="113">
        <f t="shared" si="65"/>
        <v>3000</v>
      </c>
      <c r="J101" s="113"/>
      <c r="K101" s="113">
        <f t="shared" si="65"/>
        <v>3000</v>
      </c>
      <c r="L101" s="113">
        <f t="shared" si="65"/>
        <v>3000</v>
      </c>
      <c r="M101" s="113"/>
      <c r="N101" s="113">
        <f t="shared" si="65"/>
        <v>3000</v>
      </c>
    </row>
    <row r="102" spans="1:14" ht="15.75" outlineLevel="2" x14ac:dyDescent="0.2">
      <c r="A102" s="9" t="s">
        <v>149</v>
      </c>
      <c r="B102" s="9" t="s">
        <v>154</v>
      </c>
      <c r="C102" s="9" t="s">
        <v>23</v>
      </c>
      <c r="D102" s="183" t="s">
        <v>13</v>
      </c>
      <c r="E102" s="180" t="s">
        <v>14</v>
      </c>
      <c r="F102" s="110">
        <v>3000</v>
      </c>
      <c r="G102" s="110">
        <v>1015.3</v>
      </c>
      <c r="H102" s="1">
        <f>F102+G102</f>
        <v>4015.3</v>
      </c>
      <c r="I102" s="110">
        <v>3000</v>
      </c>
      <c r="J102" s="110"/>
      <c r="K102" s="1">
        <f>I102+J102</f>
        <v>3000</v>
      </c>
      <c r="L102" s="110">
        <v>3000</v>
      </c>
      <c r="M102" s="110"/>
      <c r="N102" s="1">
        <f>L102+M102</f>
        <v>3000</v>
      </c>
    </row>
    <row r="103" spans="1:14" ht="15.75" outlineLevel="3" x14ac:dyDescent="0.2">
      <c r="A103" s="4" t="s">
        <v>149</v>
      </c>
      <c r="B103" s="4" t="s">
        <v>140</v>
      </c>
      <c r="C103" s="4"/>
      <c r="D103" s="4"/>
      <c r="E103" s="8" t="s">
        <v>141</v>
      </c>
      <c r="F103" s="113">
        <f>F104+F111+F124+F150</f>
        <v>166061.43770999997</v>
      </c>
      <c r="G103" s="113">
        <f t="shared" ref="G103:N103" si="66">G104+G111+G124+G150</f>
        <v>0</v>
      </c>
      <c r="H103" s="113">
        <f>H104+H111+H124+H150</f>
        <v>166061.43770999997</v>
      </c>
      <c r="I103" s="113">
        <f t="shared" si="66"/>
        <v>142323</v>
      </c>
      <c r="J103" s="113"/>
      <c r="K103" s="113">
        <f t="shared" si="66"/>
        <v>142323</v>
      </c>
      <c r="L103" s="113">
        <f t="shared" si="66"/>
        <v>262696.90000000002</v>
      </c>
      <c r="M103" s="113"/>
      <c r="N103" s="113">
        <f t="shared" si="66"/>
        <v>262696.90000000002</v>
      </c>
    </row>
    <row r="104" spans="1:14" ht="31.5" outlineLevel="7" x14ac:dyDescent="0.2">
      <c r="A104" s="4" t="s">
        <v>149</v>
      </c>
      <c r="B104" s="4" t="s">
        <v>140</v>
      </c>
      <c r="C104" s="4" t="s">
        <v>24</v>
      </c>
      <c r="D104" s="4"/>
      <c r="E104" s="8" t="s">
        <v>297</v>
      </c>
      <c r="F104" s="113">
        <f>F105</f>
        <v>365.1</v>
      </c>
      <c r="G104" s="113">
        <f t="shared" ref="G104:N105" si="67">G105</f>
        <v>0</v>
      </c>
      <c r="H104" s="113">
        <f>H105</f>
        <v>365.1</v>
      </c>
      <c r="I104" s="113">
        <f t="shared" si="67"/>
        <v>365.1</v>
      </c>
      <c r="J104" s="113"/>
      <c r="K104" s="113">
        <f t="shared" si="67"/>
        <v>365.1</v>
      </c>
      <c r="L104" s="113">
        <f t="shared" si="67"/>
        <v>365.1</v>
      </c>
      <c r="M104" s="113"/>
      <c r="N104" s="113">
        <f t="shared" si="67"/>
        <v>365.1</v>
      </c>
    </row>
    <row r="105" spans="1:14" ht="15.75" outlineLevel="1" x14ac:dyDescent="0.2">
      <c r="A105" s="4" t="s">
        <v>149</v>
      </c>
      <c r="B105" s="4" t="s">
        <v>140</v>
      </c>
      <c r="C105" s="4" t="s">
        <v>433</v>
      </c>
      <c r="D105" s="4"/>
      <c r="E105" s="8" t="s">
        <v>380</v>
      </c>
      <c r="F105" s="113">
        <f>F106</f>
        <v>365.1</v>
      </c>
      <c r="G105" s="113">
        <f t="shared" si="67"/>
        <v>0</v>
      </c>
      <c r="H105" s="113">
        <f>H106</f>
        <v>365.1</v>
      </c>
      <c r="I105" s="113">
        <f t="shared" si="67"/>
        <v>365.1</v>
      </c>
      <c r="J105" s="113"/>
      <c r="K105" s="113">
        <f t="shared" si="67"/>
        <v>365.1</v>
      </c>
      <c r="L105" s="113">
        <f t="shared" si="67"/>
        <v>365.1</v>
      </c>
      <c r="M105" s="113"/>
      <c r="N105" s="113">
        <f t="shared" si="67"/>
        <v>365.1</v>
      </c>
    </row>
    <row r="106" spans="1:14" ht="15.75" outlineLevel="2" x14ac:dyDescent="0.2">
      <c r="A106" s="4" t="s">
        <v>149</v>
      </c>
      <c r="B106" s="4" t="s">
        <v>140</v>
      </c>
      <c r="C106" s="4" t="s">
        <v>446</v>
      </c>
      <c r="D106" s="4"/>
      <c r="E106" s="8" t="s">
        <v>638</v>
      </c>
      <c r="F106" s="113">
        <f>F107+F109</f>
        <v>365.1</v>
      </c>
      <c r="G106" s="113">
        <f t="shared" ref="G106:N106" si="68">G107+G109</f>
        <v>0</v>
      </c>
      <c r="H106" s="113">
        <f>H107+H109</f>
        <v>365.1</v>
      </c>
      <c r="I106" s="113">
        <f t="shared" si="68"/>
        <v>365.1</v>
      </c>
      <c r="J106" s="113"/>
      <c r="K106" s="113">
        <f t="shared" si="68"/>
        <v>365.1</v>
      </c>
      <c r="L106" s="113">
        <f t="shared" si="68"/>
        <v>365.1</v>
      </c>
      <c r="M106" s="113"/>
      <c r="N106" s="113">
        <f t="shared" si="68"/>
        <v>365.1</v>
      </c>
    </row>
    <row r="107" spans="1:14" ht="15.75" outlineLevel="3" x14ac:dyDescent="0.2">
      <c r="A107" s="4" t="s">
        <v>149</v>
      </c>
      <c r="B107" s="4" t="s">
        <v>140</v>
      </c>
      <c r="C107" s="4" t="s">
        <v>448</v>
      </c>
      <c r="D107" s="4"/>
      <c r="E107" s="8" t="s">
        <v>25</v>
      </c>
      <c r="F107" s="113">
        <f>F108</f>
        <v>343</v>
      </c>
      <c r="G107" s="113">
        <f t="shared" ref="G107:N107" si="69">G108</f>
        <v>0</v>
      </c>
      <c r="H107" s="113">
        <f>H108</f>
        <v>343</v>
      </c>
      <c r="I107" s="113">
        <f t="shared" si="69"/>
        <v>343</v>
      </c>
      <c r="J107" s="113"/>
      <c r="K107" s="113">
        <f t="shared" si="69"/>
        <v>343</v>
      </c>
      <c r="L107" s="113">
        <f t="shared" si="69"/>
        <v>343</v>
      </c>
      <c r="M107" s="113"/>
      <c r="N107" s="113">
        <f t="shared" si="69"/>
        <v>343</v>
      </c>
    </row>
    <row r="108" spans="1:14" ht="15.75" outlineLevel="3" x14ac:dyDescent="0.2">
      <c r="A108" s="9" t="s">
        <v>149</v>
      </c>
      <c r="B108" s="9" t="s">
        <v>140</v>
      </c>
      <c r="C108" s="9" t="s">
        <v>448</v>
      </c>
      <c r="D108" s="9" t="s">
        <v>6</v>
      </c>
      <c r="E108" s="99" t="s">
        <v>7</v>
      </c>
      <c r="F108" s="178">
        <v>343</v>
      </c>
      <c r="G108" s="178"/>
      <c r="H108" s="1">
        <f>F108+G108</f>
        <v>343</v>
      </c>
      <c r="I108" s="100">
        <v>343</v>
      </c>
      <c r="J108" s="100"/>
      <c r="K108" s="1">
        <f>I108+J108</f>
        <v>343</v>
      </c>
      <c r="L108" s="100">
        <v>343</v>
      </c>
      <c r="M108" s="100"/>
      <c r="N108" s="1">
        <f>L108+M108</f>
        <v>343</v>
      </c>
    </row>
    <row r="109" spans="1:14" ht="31.5" outlineLevel="3" x14ac:dyDescent="0.2">
      <c r="A109" s="4" t="s">
        <v>149</v>
      </c>
      <c r="B109" s="4" t="s">
        <v>140</v>
      </c>
      <c r="C109" s="4" t="s">
        <v>456</v>
      </c>
      <c r="D109" s="4"/>
      <c r="E109" s="8" t="s">
        <v>91</v>
      </c>
      <c r="F109" s="113">
        <f>F110</f>
        <v>22.1</v>
      </c>
      <c r="G109" s="113">
        <f t="shared" ref="G109:N109" si="70">G110</f>
        <v>0</v>
      </c>
      <c r="H109" s="113">
        <f>H110</f>
        <v>22.1</v>
      </c>
      <c r="I109" s="113">
        <f t="shared" si="70"/>
        <v>22.1</v>
      </c>
      <c r="J109" s="113"/>
      <c r="K109" s="113">
        <f t="shared" si="70"/>
        <v>22.1</v>
      </c>
      <c r="L109" s="113">
        <f t="shared" si="70"/>
        <v>22.1</v>
      </c>
      <c r="M109" s="113"/>
      <c r="N109" s="113">
        <f t="shared" si="70"/>
        <v>22.1</v>
      </c>
    </row>
    <row r="110" spans="1:14" ht="15.75" outlineLevel="3" x14ac:dyDescent="0.2">
      <c r="A110" s="9" t="s">
        <v>149</v>
      </c>
      <c r="B110" s="9" t="s">
        <v>140</v>
      </c>
      <c r="C110" s="9" t="s">
        <v>456</v>
      </c>
      <c r="D110" s="9" t="s">
        <v>6</v>
      </c>
      <c r="E110" s="99" t="s">
        <v>7</v>
      </c>
      <c r="F110" s="178">
        <v>22.1</v>
      </c>
      <c r="G110" s="178"/>
      <c r="H110" s="1">
        <f>F110+G110</f>
        <v>22.1</v>
      </c>
      <c r="I110" s="1">
        <v>22.1</v>
      </c>
      <c r="J110" s="1"/>
      <c r="K110" s="1">
        <f>I110+J110</f>
        <v>22.1</v>
      </c>
      <c r="L110" s="1">
        <v>22.1</v>
      </c>
      <c r="M110" s="1"/>
      <c r="N110" s="1">
        <f>L110+M110</f>
        <v>22.1</v>
      </c>
    </row>
    <row r="111" spans="1:14" ht="31.5" outlineLevel="4" x14ac:dyDescent="0.2">
      <c r="A111" s="4" t="s">
        <v>149</v>
      </c>
      <c r="B111" s="4" t="s">
        <v>140</v>
      </c>
      <c r="C111" s="4" t="s">
        <v>26</v>
      </c>
      <c r="D111" s="4"/>
      <c r="E111" s="8" t="s">
        <v>309</v>
      </c>
      <c r="F111" s="113">
        <f>F112</f>
        <v>6908.4</v>
      </c>
      <c r="G111" s="113">
        <f t="shared" ref="G111:N111" si="71">G112</f>
        <v>0</v>
      </c>
      <c r="H111" s="113">
        <f>H112</f>
        <v>6908.4</v>
      </c>
      <c r="I111" s="113">
        <f t="shared" si="71"/>
        <v>7908.4</v>
      </c>
      <c r="J111" s="113"/>
      <c r="K111" s="113">
        <f t="shared" si="71"/>
        <v>7908.4</v>
      </c>
      <c r="L111" s="113">
        <f t="shared" si="71"/>
        <v>7908.4</v>
      </c>
      <c r="M111" s="113"/>
      <c r="N111" s="113">
        <f t="shared" si="71"/>
        <v>7908.4</v>
      </c>
    </row>
    <row r="112" spans="1:14" ht="15.75" outlineLevel="5" x14ac:dyDescent="0.2">
      <c r="A112" s="4" t="s">
        <v>149</v>
      </c>
      <c r="B112" s="4" t="s">
        <v>140</v>
      </c>
      <c r="C112" s="4" t="s">
        <v>72</v>
      </c>
      <c r="D112" s="4"/>
      <c r="E112" s="8" t="s">
        <v>361</v>
      </c>
      <c r="F112" s="113">
        <f>F113+F118+F121</f>
        <v>6908.4</v>
      </c>
      <c r="G112" s="113">
        <f t="shared" ref="G112:N112" si="72">G113+G118+G121</f>
        <v>0</v>
      </c>
      <c r="H112" s="113">
        <f>H113+H118+H121</f>
        <v>6908.4</v>
      </c>
      <c r="I112" s="113">
        <f t="shared" si="72"/>
        <v>7908.4</v>
      </c>
      <c r="J112" s="113"/>
      <c r="K112" s="113">
        <f t="shared" si="72"/>
        <v>7908.4</v>
      </c>
      <c r="L112" s="113">
        <f t="shared" si="72"/>
        <v>7908.4</v>
      </c>
      <c r="M112" s="113"/>
      <c r="N112" s="113">
        <f t="shared" si="72"/>
        <v>7908.4</v>
      </c>
    </row>
    <row r="113" spans="1:14" ht="15.75" outlineLevel="7" x14ac:dyDescent="0.2">
      <c r="A113" s="4" t="s">
        <v>149</v>
      </c>
      <c r="B113" s="4" t="s">
        <v>140</v>
      </c>
      <c r="C113" s="181" t="s">
        <v>73</v>
      </c>
      <c r="D113" s="181"/>
      <c r="E113" s="102" t="s">
        <v>627</v>
      </c>
      <c r="F113" s="113">
        <f>F114+F116</f>
        <v>1200</v>
      </c>
      <c r="G113" s="113">
        <f t="shared" ref="G113:N113" si="73">G114+G116</f>
        <v>0</v>
      </c>
      <c r="H113" s="113">
        <f>H114+H116</f>
        <v>1200</v>
      </c>
      <c r="I113" s="113">
        <f t="shared" si="73"/>
        <v>2200</v>
      </c>
      <c r="J113" s="113"/>
      <c r="K113" s="113">
        <f t="shared" si="73"/>
        <v>2200</v>
      </c>
      <c r="L113" s="113">
        <f t="shared" si="73"/>
        <v>2200</v>
      </c>
      <c r="M113" s="113"/>
      <c r="N113" s="113">
        <f t="shared" si="73"/>
        <v>2200</v>
      </c>
    </row>
    <row r="114" spans="1:14" ht="15.75" outlineLevel="7" x14ac:dyDescent="0.2">
      <c r="A114" s="4" t="s">
        <v>149</v>
      </c>
      <c r="B114" s="4" t="s">
        <v>140</v>
      </c>
      <c r="C114" s="181" t="s">
        <v>525</v>
      </c>
      <c r="D114" s="181"/>
      <c r="E114" s="102" t="s">
        <v>526</v>
      </c>
      <c r="F114" s="113">
        <f>F115</f>
        <v>1200</v>
      </c>
      <c r="G114" s="113">
        <f t="shared" ref="G114:N114" si="74">G115</f>
        <v>0</v>
      </c>
      <c r="H114" s="113">
        <f>H115</f>
        <v>1200</v>
      </c>
      <c r="I114" s="113">
        <f t="shared" si="74"/>
        <v>1200</v>
      </c>
      <c r="J114" s="113"/>
      <c r="K114" s="113">
        <f t="shared" si="74"/>
        <v>1200</v>
      </c>
      <c r="L114" s="113">
        <f t="shared" si="74"/>
        <v>1200</v>
      </c>
      <c r="M114" s="113"/>
      <c r="N114" s="113">
        <f t="shared" si="74"/>
        <v>1200</v>
      </c>
    </row>
    <row r="115" spans="1:14" ht="15.75" outlineLevel="7" x14ac:dyDescent="0.2">
      <c r="A115" s="9" t="s">
        <v>149</v>
      </c>
      <c r="B115" s="9" t="s">
        <v>140</v>
      </c>
      <c r="C115" s="182" t="s">
        <v>525</v>
      </c>
      <c r="D115" s="9" t="s">
        <v>28</v>
      </c>
      <c r="E115" s="99" t="s">
        <v>29</v>
      </c>
      <c r="F115" s="178">
        <f>1200</f>
        <v>1200</v>
      </c>
      <c r="G115" s="178"/>
      <c r="H115" s="1">
        <f>F115+G115</f>
        <v>1200</v>
      </c>
      <c r="I115" s="1">
        <f>1200</f>
        <v>1200</v>
      </c>
      <c r="J115" s="1"/>
      <c r="K115" s="1">
        <f>I115+J115</f>
        <v>1200</v>
      </c>
      <c r="L115" s="1">
        <f>1200</f>
        <v>1200</v>
      </c>
      <c r="M115" s="1"/>
      <c r="N115" s="1">
        <f>L115+M115</f>
        <v>1200</v>
      </c>
    </row>
    <row r="116" spans="1:14" ht="15.75" outlineLevel="7" x14ac:dyDescent="0.2">
      <c r="A116" s="4" t="s">
        <v>149</v>
      </c>
      <c r="B116" s="4" t="s">
        <v>140</v>
      </c>
      <c r="C116" s="181" t="s">
        <v>556</v>
      </c>
      <c r="D116" s="181"/>
      <c r="E116" s="102" t="s">
        <v>625</v>
      </c>
      <c r="F116" s="113">
        <f t="shared" ref="F116:G116" si="75">F117</f>
        <v>0</v>
      </c>
      <c r="G116" s="113">
        <f t="shared" si="75"/>
        <v>0</v>
      </c>
      <c r="H116" s="113"/>
      <c r="I116" s="113">
        <f t="shared" ref="I116:N116" si="76">I117</f>
        <v>1000</v>
      </c>
      <c r="J116" s="113"/>
      <c r="K116" s="113">
        <f t="shared" si="76"/>
        <v>1000</v>
      </c>
      <c r="L116" s="113">
        <f t="shared" si="76"/>
        <v>1000</v>
      </c>
      <c r="M116" s="113"/>
      <c r="N116" s="113">
        <f t="shared" si="76"/>
        <v>1000</v>
      </c>
    </row>
    <row r="117" spans="1:14" ht="15.75" outlineLevel="7" x14ac:dyDescent="0.2">
      <c r="A117" s="9" t="s">
        <v>149</v>
      </c>
      <c r="B117" s="9" t="s">
        <v>140</v>
      </c>
      <c r="C117" s="182" t="s">
        <v>556</v>
      </c>
      <c r="D117" s="183" t="s">
        <v>13</v>
      </c>
      <c r="E117" s="180" t="s">
        <v>14</v>
      </c>
      <c r="F117" s="178"/>
      <c r="G117" s="178"/>
      <c r="H117" s="1"/>
      <c r="I117" s="1">
        <v>1000</v>
      </c>
      <c r="J117" s="1"/>
      <c r="K117" s="1">
        <f>I117+J117</f>
        <v>1000</v>
      </c>
      <c r="L117" s="1">
        <v>1000</v>
      </c>
      <c r="M117" s="1"/>
      <c r="N117" s="1">
        <f>L117+M117</f>
        <v>1000</v>
      </c>
    </row>
    <row r="118" spans="1:14" ht="31.5" outlineLevel="4" x14ac:dyDescent="0.2">
      <c r="A118" s="4" t="s">
        <v>149</v>
      </c>
      <c r="B118" s="4" t="s">
        <v>140</v>
      </c>
      <c r="C118" s="4" t="s">
        <v>572</v>
      </c>
      <c r="D118" s="4"/>
      <c r="E118" s="8" t="s">
        <v>676</v>
      </c>
      <c r="F118" s="113">
        <f>F119+F120</f>
        <v>5356.4</v>
      </c>
      <c r="G118" s="113">
        <f t="shared" ref="G118:N118" si="77">G119+G120</f>
        <v>0</v>
      </c>
      <c r="H118" s="113">
        <f>H119+H120</f>
        <v>5356.4</v>
      </c>
      <c r="I118" s="113">
        <f t="shared" si="77"/>
        <v>5356.4</v>
      </c>
      <c r="J118" s="113"/>
      <c r="K118" s="113">
        <f t="shared" si="77"/>
        <v>5356.4</v>
      </c>
      <c r="L118" s="113">
        <f t="shared" si="77"/>
        <v>5356.4</v>
      </c>
      <c r="M118" s="113"/>
      <c r="N118" s="113">
        <f t="shared" si="77"/>
        <v>5356.4</v>
      </c>
    </row>
    <row r="119" spans="1:14" ht="15.75" outlineLevel="5" x14ac:dyDescent="0.2">
      <c r="A119" s="9" t="s">
        <v>149</v>
      </c>
      <c r="B119" s="9" t="s">
        <v>140</v>
      </c>
      <c r="C119" s="9" t="s">
        <v>573</v>
      </c>
      <c r="D119" s="9" t="s">
        <v>6</v>
      </c>
      <c r="E119" s="99" t="s">
        <v>7</v>
      </c>
      <c r="F119" s="178">
        <v>60</v>
      </c>
      <c r="G119" s="178"/>
      <c r="H119" s="1">
        <f t="shared" ref="H119:H120" si="78">F119+G119</f>
        <v>60</v>
      </c>
      <c r="I119" s="100">
        <v>60</v>
      </c>
      <c r="J119" s="100"/>
      <c r="K119" s="1">
        <f t="shared" ref="K119:K120" si="79">I119+J119</f>
        <v>60</v>
      </c>
      <c r="L119" s="100">
        <v>60</v>
      </c>
      <c r="M119" s="100"/>
      <c r="N119" s="1">
        <f t="shared" ref="N119:N120" si="80">L119+M119</f>
        <v>60</v>
      </c>
    </row>
    <row r="120" spans="1:14" ht="15.75" outlineLevel="7" x14ac:dyDescent="0.2">
      <c r="A120" s="9" t="s">
        <v>149</v>
      </c>
      <c r="B120" s="9" t="s">
        <v>140</v>
      </c>
      <c r="C120" s="9" t="s">
        <v>573</v>
      </c>
      <c r="D120" s="9" t="s">
        <v>28</v>
      </c>
      <c r="E120" s="99" t="s">
        <v>29</v>
      </c>
      <c r="F120" s="178">
        <f>5296.4</f>
        <v>5296.4</v>
      </c>
      <c r="G120" s="178"/>
      <c r="H120" s="1">
        <f t="shared" si="78"/>
        <v>5296.4</v>
      </c>
      <c r="I120" s="1">
        <f t="shared" ref="I120:L120" si="81">5296.4</f>
        <v>5296.4</v>
      </c>
      <c r="J120" s="1"/>
      <c r="K120" s="1">
        <f t="shared" si="79"/>
        <v>5296.4</v>
      </c>
      <c r="L120" s="1">
        <f t="shared" si="81"/>
        <v>5296.4</v>
      </c>
      <c r="M120" s="1"/>
      <c r="N120" s="1">
        <f t="shared" si="80"/>
        <v>5296.4</v>
      </c>
    </row>
    <row r="121" spans="1:14" ht="31.5" outlineLevel="7" x14ac:dyDescent="0.2">
      <c r="A121" s="4" t="s">
        <v>149</v>
      </c>
      <c r="B121" s="4" t="s">
        <v>140</v>
      </c>
      <c r="C121" s="4" t="s">
        <v>578</v>
      </c>
      <c r="D121" s="4"/>
      <c r="E121" s="8" t="s">
        <v>646</v>
      </c>
      <c r="F121" s="113">
        <f>F122</f>
        <v>352</v>
      </c>
      <c r="G121" s="113">
        <f t="shared" ref="G121:N122" si="82">G122</f>
        <v>0</v>
      </c>
      <c r="H121" s="113">
        <f>H122</f>
        <v>352</v>
      </c>
      <c r="I121" s="113">
        <f t="shared" si="82"/>
        <v>352</v>
      </c>
      <c r="J121" s="113"/>
      <c r="K121" s="113">
        <f t="shared" si="82"/>
        <v>352</v>
      </c>
      <c r="L121" s="113">
        <f t="shared" si="82"/>
        <v>352</v>
      </c>
      <c r="M121" s="113"/>
      <c r="N121" s="113">
        <f t="shared" si="82"/>
        <v>352</v>
      </c>
    </row>
    <row r="122" spans="1:14" ht="31.5" outlineLevel="7" x14ac:dyDescent="0.2">
      <c r="A122" s="4" t="s">
        <v>149</v>
      </c>
      <c r="B122" s="4" t="s">
        <v>140</v>
      </c>
      <c r="C122" s="4" t="s">
        <v>579</v>
      </c>
      <c r="D122" s="4"/>
      <c r="E122" s="8" t="s">
        <v>27</v>
      </c>
      <c r="F122" s="113">
        <f>F123</f>
        <v>352</v>
      </c>
      <c r="G122" s="113">
        <f t="shared" si="82"/>
        <v>0</v>
      </c>
      <c r="H122" s="113">
        <f>H123</f>
        <v>352</v>
      </c>
      <c r="I122" s="113">
        <f t="shared" si="82"/>
        <v>352</v>
      </c>
      <c r="J122" s="113"/>
      <c r="K122" s="113">
        <f t="shared" si="82"/>
        <v>352</v>
      </c>
      <c r="L122" s="113">
        <f t="shared" si="82"/>
        <v>352</v>
      </c>
      <c r="M122" s="113"/>
      <c r="N122" s="113">
        <f t="shared" si="82"/>
        <v>352</v>
      </c>
    </row>
    <row r="123" spans="1:14" ht="15.75" outlineLevel="1" x14ac:dyDescent="0.2">
      <c r="A123" s="9" t="s">
        <v>149</v>
      </c>
      <c r="B123" s="9" t="s">
        <v>140</v>
      </c>
      <c r="C123" s="9" t="s">
        <v>579</v>
      </c>
      <c r="D123" s="9" t="s">
        <v>28</v>
      </c>
      <c r="E123" s="99" t="s">
        <v>29</v>
      </c>
      <c r="F123" s="178">
        <v>352</v>
      </c>
      <c r="G123" s="178"/>
      <c r="H123" s="1">
        <f>F123+G123</f>
        <v>352</v>
      </c>
      <c r="I123" s="100">
        <v>352</v>
      </c>
      <c r="J123" s="100"/>
      <c r="K123" s="1">
        <f>I123+J123</f>
        <v>352</v>
      </c>
      <c r="L123" s="100">
        <v>352</v>
      </c>
      <c r="M123" s="100"/>
      <c r="N123" s="1">
        <f>L123+M123</f>
        <v>352</v>
      </c>
    </row>
    <row r="124" spans="1:14" ht="31.5" outlineLevel="2" x14ac:dyDescent="0.2">
      <c r="A124" s="4" t="s">
        <v>149</v>
      </c>
      <c r="B124" s="4" t="s">
        <v>140</v>
      </c>
      <c r="C124" s="4" t="s">
        <v>21</v>
      </c>
      <c r="D124" s="4"/>
      <c r="E124" s="8" t="s">
        <v>302</v>
      </c>
      <c r="F124" s="113">
        <f>F125</f>
        <v>118519.89999999998</v>
      </c>
      <c r="G124" s="113">
        <f t="shared" ref="G124:N124" si="83">G125</f>
        <v>0</v>
      </c>
      <c r="H124" s="113">
        <f>H125</f>
        <v>118519.89999999998</v>
      </c>
      <c r="I124" s="113">
        <f t="shared" si="83"/>
        <v>94049.5</v>
      </c>
      <c r="J124" s="113"/>
      <c r="K124" s="113">
        <f t="shared" si="83"/>
        <v>94049.5</v>
      </c>
      <c r="L124" s="113">
        <f t="shared" si="83"/>
        <v>94049.5</v>
      </c>
      <c r="M124" s="113"/>
      <c r="N124" s="113">
        <f t="shared" si="83"/>
        <v>94049.5</v>
      </c>
    </row>
    <row r="125" spans="1:14" ht="15.75" outlineLevel="3" x14ac:dyDescent="0.2">
      <c r="A125" s="4" t="s">
        <v>149</v>
      </c>
      <c r="B125" s="4" t="s">
        <v>140</v>
      </c>
      <c r="C125" s="181" t="s">
        <v>362</v>
      </c>
      <c r="D125" s="181"/>
      <c r="E125" s="102" t="s">
        <v>361</v>
      </c>
      <c r="F125" s="113">
        <f>F126+F129+F143</f>
        <v>118519.89999999998</v>
      </c>
      <c r="G125" s="113">
        <f t="shared" ref="G125:N125" si="84">G126+G129+G143</f>
        <v>0</v>
      </c>
      <c r="H125" s="113">
        <f>H126+H129+H143</f>
        <v>118519.89999999998</v>
      </c>
      <c r="I125" s="113">
        <f t="shared" si="84"/>
        <v>94049.5</v>
      </c>
      <c r="J125" s="113"/>
      <c r="K125" s="113">
        <f t="shared" si="84"/>
        <v>94049.5</v>
      </c>
      <c r="L125" s="113">
        <f t="shared" si="84"/>
        <v>94049.5</v>
      </c>
      <c r="M125" s="113"/>
      <c r="N125" s="113">
        <f t="shared" si="84"/>
        <v>94049.5</v>
      </c>
    </row>
    <row r="126" spans="1:14" ht="15.75" outlineLevel="4" x14ac:dyDescent="0.2">
      <c r="A126" s="4" t="s">
        <v>149</v>
      </c>
      <c r="B126" s="4" t="s">
        <v>140</v>
      </c>
      <c r="C126" s="181" t="s">
        <v>592</v>
      </c>
      <c r="D126" s="181"/>
      <c r="E126" s="102" t="s">
        <v>626</v>
      </c>
      <c r="F126" s="113">
        <f>F127</f>
        <v>24201.9</v>
      </c>
      <c r="G126" s="113">
        <f t="shared" ref="G126:L127" si="85">G127</f>
        <v>0</v>
      </c>
      <c r="H126" s="113">
        <f>H127</f>
        <v>24201.9</v>
      </c>
      <c r="I126" s="113">
        <f t="shared" si="85"/>
        <v>0</v>
      </c>
      <c r="J126" s="113"/>
      <c r="K126" s="113"/>
      <c r="L126" s="113">
        <f t="shared" si="85"/>
        <v>0</v>
      </c>
      <c r="M126" s="113"/>
      <c r="N126" s="113"/>
    </row>
    <row r="127" spans="1:14" ht="15.75" outlineLevel="5" x14ac:dyDescent="0.2">
      <c r="A127" s="4" t="s">
        <v>149</v>
      </c>
      <c r="B127" s="4" t="s">
        <v>140</v>
      </c>
      <c r="C127" s="181" t="s">
        <v>593</v>
      </c>
      <c r="D127" s="181"/>
      <c r="E127" s="102" t="s">
        <v>325</v>
      </c>
      <c r="F127" s="113">
        <f>F128</f>
        <v>24201.9</v>
      </c>
      <c r="G127" s="113">
        <f t="shared" si="85"/>
        <v>0</v>
      </c>
      <c r="H127" s="113">
        <f>H128</f>
        <v>24201.9</v>
      </c>
      <c r="I127" s="113">
        <f t="shared" si="85"/>
        <v>0</v>
      </c>
      <c r="J127" s="113"/>
      <c r="K127" s="113"/>
      <c r="L127" s="113">
        <f t="shared" si="85"/>
        <v>0</v>
      </c>
      <c r="M127" s="113"/>
      <c r="N127" s="113"/>
    </row>
    <row r="128" spans="1:14" ht="15.75" outlineLevel="7" x14ac:dyDescent="0.2">
      <c r="A128" s="9" t="s">
        <v>149</v>
      </c>
      <c r="B128" s="9" t="s">
        <v>140</v>
      </c>
      <c r="C128" s="182" t="s">
        <v>593</v>
      </c>
      <c r="D128" s="9" t="s">
        <v>28</v>
      </c>
      <c r="E128" s="99" t="s">
        <v>29</v>
      </c>
      <c r="F128" s="178">
        <v>24201.9</v>
      </c>
      <c r="G128" s="178"/>
      <c r="H128" s="1">
        <f>F128+G128</f>
        <v>24201.9</v>
      </c>
      <c r="I128" s="113"/>
      <c r="J128" s="113"/>
      <c r="K128" s="1"/>
      <c r="L128" s="113"/>
      <c r="M128" s="113"/>
      <c r="N128" s="1"/>
    </row>
    <row r="129" spans="1:14" ht="31.5" outlineLevel="7" x14ac:dyDescent="0.2">
      <c r="A129" s="4" t="s">
        <v>149</v>
      </c>
      <c r="B129" s="4" t="s">
        <v>140</v>
      </c>
      <c r="C129" s="4" t="s">
        <v>363</v>
      </c>
      <c r="D129" s="4"/>
      <c r="E129" s="8" t="s">
        <v>650</v>
      </c>
      <c r="F129" s="113">
        <f>F130+F132+F134+F137+F139+F141</f>
        <v>84633.299999999988</v>
      </c>
      <c r="G129" s="113">
        <f t="shared" ref="G129:N129" si="86">G130+G132+G134+G137+G139+G141</f>
        <v>0</v>
      </c>
      <c r="H129" s="113">
        <f>H130+H132+H134+H137+H139+H141</f>
        <v>84633.299999999988</v>
      </c>
      <c r="I129" s="113">
        <f t="shared" si="86"/>
        <v>84364.800000000003</v>
      </c>
      <c r="J129" s="113"/>
      <c r="K129" s="113">
        <f t="shared" si="86"/>
        <v>84364.800000000003</v>
      </c>
      <c r="L129" s="113">
        <f t="shared" si="86"/>
        <v>84364.800000000003</v>
      </c>
      <c r="M129" s="113"/>
      <c r="N129" s="113">
        <f t="shared" si="86"/>
        <v>84364.800000000003</v>
      </c>
    </row>
    <row r="130" spans="1:14" ht="15.75" outlineLevel="7" x14ac:dyDescent="0.2">
      <c r="A130" s="4" t="s">
        <v>149</v>
      </c>
      <c r="B130" s="4" t="s">
        <v>140</v>
      </c>
      <c r="C130" s="4" t="s">
        <v>597</v>
      </c>
      <c r="D130" s="4"/>
      <c r="E130" s="8" t="s">
        <v>33</v>
      </c>
      <c r="F130" s="113">
        <f>F131</f>
        <v>67466.899999999994</v>
      </c>
      <c r="G130" s="113">
        <f t="shared" ref="G130:N130" si="87">G131</f>
        <v>0</v>
      </c>
      <c r="H130" s="113">
        <f>H131</f>
        <v>67466.899999999994</v>
      </c>
      <c r="I130" s="113">
        <f t="shared" si="87"/>
        <v>66966.899999999994</v>
      </c>
      <c r="J130" s="113"/>
      <c r="K130" s="113">
        <f t="shared" si="87"/>
        <v>66966.899999999994</v>
      </c>
      <c r="L130" s="113">
        <f t="shared" si="87"/>
        <v>66966.899999999994</v>
      </c>
      <c r="M130" s="113"/>
      <c r="N130" s="113">
        <f t="shared" si="87"/>
        <v>66966.899999999994</v>
      </c>
    </row>
    <row r="131" spans="1:14" ht="15.75" outlineLevel="5" x14ac:dyDescent="0.2">
      <c r="A131" s="9" t="s">
        <v>149</v>
      </c>
      <c r="B131" s="9" t="s">
        <v>140</v>
      </c>
      <c r="C131" s="9" t="s">
        <v>597</v>
      </c>
      <c r="D131" s="9" t="s">
        <v>28</v>
      </c>
      <c r="E131" s="99" t="s">
        <v>29</v>
      </c>
      <c r="F131" s="184">
        <f>(66966.9+500)</f>
        <v>67466.899999999994</v>
      </c>
      <c r="G131" s="184"/>
      <c r="H131" s="1">
        <f>F131+G131</f>
        <v>67466.899999999994</v>
      </c>
      <c r="I131" s="100">
        <v>66966.899999999994</v>
      </c>
      <c r="J131" s="100"/>
      <c r="K131" s="1">
        <f>I131+J131</f>
        <v>66966.899999999994</v>
      </c>
      <c r="L131" s="100">
        <v>66966.899999999994</v>
      </c>
      <c r="M131" s="100"/>
      <c r="N131" s="1">
        <f>L131+M131</f>
        <v>66966.899999999994</v>
      </c>
    </row>
    <row r="132" spans="1:14" ht="15.75" outlineLevel="7" x14ac:dyDescent="0.2">
      <c r="A132" s="4" t="s">
        <v>149</v>
      </c>
      <c r="B132" s="4" t="s">
        <v>140</v>
      </c>
      <c r="C132" s="4" t="s">
        <v>595</v>
      </c>
      <c r="D132" s="4"/>
      <c r="E132" s="8" t="s">
        <v>9</v>
      </c>
      <c r="F132" s="113">
        <f>F133</f>
        <v>441</v>
      </c>
      <c r="G132" s="113">
        <f t="shared" ref="G132:N132" si="88">G133</f>
        <v>0</v>
      </c>
      <c r="H132" s="113">
        <f>H133</f>
        <v>441</v>
      </c>
      <c r="I132" s="113">
        <f t="shared" si="88"/>
        <v>441</v>
      </c>
      <c r="J132" s="113"/>
      <c r="K132" s="113">
        <f t="shared" si="88"/>
        <v>441</v>
      </c>
      <c r="L132" s="113">
        <f t="shared" si="88"/>
        <v>441</v>
      </c>
      <c r="M132" s="113"/>
      <c r="N132" s="113">
        <f t="shared" si="88"/>
        <v>441</v>
      </c>
    </row>
    <row r="133" spans="1:14" ht="15.75" outlineLevel="5" x14ac:dyDescent="0.2">
      <c r="A133" s="9" t="s">
        <v>149</v>
      </c>
      <c r="B133" s="9" t="s">
        <v>140</v>
      </c>
      <c r="C133" s="9" t="s">
        <v>595</v>
      </c>
      <c r="D133" s="9" t="s">
        <v>6</v>
      </c>
      <c r="E133" s="99" t="s">
        <v>7</v>
      </c>
      <c r="F133" s="178">
        <v>441</v>
      </c>
      <c r="G133" s="178"/>
      <c r="H133" s="1">
        <f>F133+G133</f>
        <v>441</v>
      </c>
      <c r="I133" s="1">
        <v>441</v>
      </c>
      <c r="J133" s="1"/>
      <c r="K133" s="1">
        <f>I133+J133</f>
        <v>441</v>
      </c>
      <c r="L133" s="1">
        <v>441</v>
      </c>
      <c r="M133" s="1"/>
      <c r="N133" s="1">
        <f>L133+M133</f>
        <v>441</v>
      </c>
    </row>
    <row r="134" spans="1:14" ht="15.75" outlineLevel="7" x14ac:dyDescent="0.2">
      <c r="A134" s="4" t="s">
        <v>149</v>
      </c>
      <c r="B134" s="4" t="s">
        <v>140</v>
      </c>
      <c r="C134" s="4" t="s">
        <v>358</v>
      </c>
      <c r="D134" s="4"/>
      <c r="E134" s="8" t="s">
        <v>30</v>
      </c>
      <c r="F134" s="113">
        <f>F135+F136</f>
        <v>1151.6999999999998</v>
      </c>
      <c r="G134" s="113">
        <f t="shared" ref="G134:N134" si="89">G135+G136</f>
        <v>0</v>
      </c>
      <c r="H134" s="113">
        <f>H135+H136</f>
        <v>1151.6999999999998</v>
      </c>
      <c r="I134" s="113">
        <f t="shared" si="89"/>
        <v>1151.6999999999998</v>
      </c>
      <c r="J134" s="113"/>
      <c r="K134" s="113">
        <f t="shared" si="89"/>
        <v>1151.6999999999998</v>
      </c>
      <c r="L134" s="113">
        <f t="shared" si="89"/>
        <v>1151.6999999999998</v>
      </c>
      <c r="M134" s="113"/>
      <c r="N134" s="113">
        <f t="shared" si="89"/>
        <v>1151.6999999999998</v>
      </c>
    </row>
    <row r="135" spans="1:14" ht="47.25" outlineLevel="7" x14ac:dyDescent="0.2">
      <c r="A135" s="9" t="s">
        <v>149</v>
      </c>
      <c r="B135" s="9" t="s">
        <v>140</v>
      </c>
      <c r="C135" s="9" t="s">
        <v>358</v>
      </c>
      <c r="D135" s="9" t="s">
        <v>3</v>
      </c>
      <c r="E135" s="99" t="s">
        <v>4</v>
      </c>
      <c r="F135" s="178">
        <v>803.8</v>
      </c>
      <c r="G135" s="178"/>
      <c r="H135" s="1">
        <f t="shared" ref="H135:H136" si="90">F135+G135</f>
        <v>803.8</v>
      </c>
      <c r="I135" s="1">
        <v>803.8</v>
      </c>
      <c r="J135" s="1"/>
      <c r="K135" s="1">
        <f t="shared" ref="K135:K136" si="91">I135+J135</f>
        <v>803.8</v>
      </c>
      <c r="L135" s="1">
        <v>803.8</v>
      </c>
      <c r="M135" s="1"/>
      <c r="N135" s="1">
        <f t="shared" ref="N135:N136" si="92">L135+M135</f>
        <v>803.8</v>
      </c>
    </row>
    <row r="136" spans="1:14" s="171" customFormat="1" ht="15.75" outlineLevel="7" x14ac:dyDescent="0.2">
      <c r="A136" s="9" t="s">
        <v>149</v>
      </c>
      <c r="B136" s="9" t="s">
        <v>140</v>
      </c>
      <c r="C136" s="9" t="s">
        <v>358</v>
      </c>
      <c r="D136" s="9" t="s">
        <v>6</v>
      </c>
      <c r="E136" s="99" t="s">
        <v>7</v>
      </c>
      <c r="F136" s="178">
        <v>347.9</v>
      </c>
      <c r="G136" s="178"/>
      <c r="H136" s="1">
        <f t="shared" si="90"/>
        <v>347.9</v>
      </c>
      <c r="I136" s="1">
        <v>347.9</v>
      </c>
      <c r="J136" s="1"/>
      <c r="K136" s="1">
        <f t="shared" si="91"/>
        <v>347.9</v>
      </c>
      <c r="L136" s="1">
        <v>347.9</v>
      </c>
      <c r="M136" s="1"/>
      <c r="N136" s="1">
        <f t="shared" si="92"/>
        <v>347.9</v>
      </c>
    </row>
    <row r="137" spans="1:14" ht="31.5" outlineLevel="7" x14ac:dyDescent="0.2">
      <c r="A137" s="4" t="s">
        <v>149</v>
      </c>
      <c r="B137" s="4" t="s">
        <v>140</v>
      </c>
      <c r="C137" s="4" t="s">
        <v>598</v>
      </c>
      <c r="D137" s="4"/>
      <c r="E137" s="8" t="s">
        <v>31</v>
      </c>
      <c r="F137" s="113">
        <f>F138</f>
        <v>7241.6</v>
      </c>
      <c r="G137" s="113">
        <f t="shared" ref="G137:N137" si="93">G138</f>
        <v>0</v>
      </c>
      <c r="H137" s="113">
        <f>H138</f>
        <v>7241.6</v>
      </c>
      <c r="I137" s="113">
        <f t="shared" si="93"/>
        <v>7241.6</v>
      </c>
      <c r="J137" s="113"/>
      <c r="K137" s="113">
        <f t="shared" si="93"/>
        <v>7241.6</v>
      </c>
      <c r="L137" s="113">
        <f t="shared" si="93"/>
        <v>7241.6</v>
      </c>
      <c r="M137" s="113"/>
      <c r="N137" s="113">
        <f t="shared" si="93"/>
        <v>7241.6</v>
      </c>
    </row>
    <row r="138" spans="1:14" ht="15.75" outlineLevel="7" x14ac:dyDescent="0.2">
      <c r="A138" s="9" t="s">
        <v>149</v>
      </c>
      <c r="B138" s="9" t="s">
        <v>140</v>
      </c>
      <c r="C138" s="9" t="s">
        <v>598</v>
      </c>
      <c r="D138" s="9" t="s">
        <v>28</v>
      </c>
      <c r="E138" s="99" t="s">
        <v>29</v>
      </c>
      <c r="F138" s="184">
        <v>7241.6</v>
      </c>
      <c r="G138" s="184"/>
      <c r="H138" s="1">
        <f>F138+G138</f>
        <v>7241.6</v>
      </c>
      <c r="I138" s="100">
        <v>7241.6</v>
      </c>
      <c r="J138" s="100"/>
      <c r="K138" s="1">
        <f>I138+J138</f>
        <v>7241.6</v>
      </c>
      <c r="L138" s="100">
        <v>7241.6</v>
      </c>
      <c r="M138" s="100"/>
      <c r="N138" s="1">
        <f>L138+M138</f>
        <v>7241.6</v>
      </c>
    </row>
    <row r="139" spans="1:14" ht="31.5" outlineLevel="1" x14ac:dyDescent="0.2">
      <c r="A139" s="4" t="s">
        <v>149</v>
      </c>
      <c r="B139" s="4" t="s">
        <v>140</v>
      </c>
      <c r="C139" s="4" t="s">
        <v>601</v>
      </c>
      <c r="D139" s="4"/>
      <c r="E139" s="8" t="s">
        <v>255</v>
      </c>
      <c r="F139" s="113">
        <f>F140</f>
        <v>1309.4000000000001</v>
      </c>
      <c r="G139" s="113">
        <f t="shared" ref="G139:N139" si="94">G140</f>
        <v>0</v>
      </c>
      <c r="H139" s="113">
        <f>H140</f>
        <v>1309.4000000000001</v>
      </c>
      <c r="I139" s="113">
        <f t="shared" si="94"/>
        <v>1343</v>
      </c>
      <c r="J139" s="113"/>
      <c r="K139" s="113">
        <f t="shared" si="94"/>
        <v>1343</v>
      </c>
      <c r="L139" s="113">
        <f t="shared" si="94"/>
        <v>1343</v>
      </c>
      <c r="M139" s="113"/>
      <c r="N139" s="113">
        <f t="shared" si="94"/>
        <v>1343</v>
      </c>
    </row>
    <row r="140" spans="1:14" ht="15.75" outlineLevel="2" x14ac:dyDescent="0.2">
      <c r="A140" s="9" t="s">
        <v>149</v>
      </c>
      <c r="B140" s="9" t="s">
        <v>140</v>
      </c>
      <c r="C140" s="9" t="s">
        <v>601</v>
      </c>
      <c r="D140" s="9" t="s">
        <v>28</v>
      </c>
      <c r="E140" s="99" t="s">
        <v>29</v>
      </c>
      <c r="F140" s="178">
        <v>1309.4000000000001</v>
      </c>
      <c r="G140" s="178"/>
      <c r="H140" s="1">
        <f>F140+G140</f>
        <v>1309.4000000000001</v>
      </c>
      <c r="I140" s="100">
        <v>1343</v>
      </c>
      <c r="J140" s="100"/>
      <c r="K140" s="1">
        <f>I140+J140</f>
        <v>1343</v>
      </c>
      <c r="L140" s="100">
        <v>1343</v>
      </c>
      <c r="M140" s="100"/>
      <c r="N140" s="1">
        <f>L140+M140</f>
        <v>1343</v>
      </c>
    </row>
    <row r="141" spans="1:14" ht="15.75" outlineLevel="3" x14ac:dyDescent="0.2">
      <c r="A141" s="4" t="s">
        <v>149</v>
      </c>
      <c r="B141" s="4" t="s">
        <v>140</v>
      </c>
      <c r="C141" s="4" t="s">
        <v>609</v>
      </c>
      <c r="D141" s="4"/>
      <c r="E141" s="8" t="s">
        <v>256</v>
      </c>
      <c r="F141" s="113">
        <f>F142</f>
        <v>7022.7</v>
      </c>
      <c r="G141" s="113">
        <f t="shared" ref="G141:N141" si="95">G142</f>
        <v>0</v>
      </c>
      <c r="H141" s="113">
        <f>H142</f>
        <v>7022.7</v>
      </c>
      <c r="I141" s="113">
        <f t="shared" si="95"/>
        <v>7220.6</v>
      </c>
      <c r="J141" s="113"/>
      <c r="K141" s="113">
        <f t="shared" si="95"/>
        <v>7220.6</v>
      </c>
      <c r="L141" s="113">
        <f t="shared" si="95"/>
        <v>7220.6</v>
      </c>
      <c r="M141" s="113"/>
      <c r="N141" s="113">
        <f t="shared" si="95"/>
        <v>7220.6</v>
      </c>
    </row>
    <row r="142" spans="1:14" ht="47.25" outlineLevel="4" x14ac:dyDescent="0.2">
      <c r="A142" s="9" t="s">
        <v>149</v>
      </c>
      <c r="B142" s="9" t="s">
        <v>140</v>
      </c>
      <c r="C142" s="9" t="s">
        <v>609</v>
      </c>
      <c r="D142" s="9" t="s">
        <v>3</v>
      </c>
      <c r="E142" s="99" t="s">
        <v>4</v>
      </c>
      <c r="F142" s="178">
        <v>7022.7</v>
      </c>
      <c r="G142" s="178"/>
      <c r="H142" s="1">
        <f>F142+G142</f>
        <v>7022.7</v>
      </c>
      <c r="I142" s="100">
        <v>7220.6</v>
      </c>
      <c r="J142" s="100"/>
      <c r="K142" s="1">
        <f>I142+J142</f>
        <v>7220.6</v>
      </c>
      <c r="L142" s="100">
        <v>7220.6</v>
      </c>
      <c r="M142" s="100"/>
      <c r="N142" s="1">
        <f>L142+M142</f>
        <v>7220.6</v>
      </c>
    </row>
    <row r="143" spans="1:14" ht="31.5" outlineLevel="4" x14ac:dyDescent="0.2">
      <c r="A143" s="4" t="s">
        <v>149</v>
      </c>
      <c r="B143" s="4" t="s">
        <v>140</v>
      </c>
      <c r="C143" s="4" t="s">
        <v>619</v>
      </c>
      <c r="D143" s="4"/>
      <c r="E143" s="8" t="s">
        <v>649</v>
      </c>
      <c r="F143" s="113">
        <f>F144+F146+F148</f>
        <v>9684.7000000000007</v>
      </c>
      <c r="G143" s="113">
        <f t="shared" ref="G143:N143" si="96">G144+G146+G148</f>
        <v>0</v>
      </c>
      <c r="H143" s="113">
        <f>H144+H146+H148</f>
        <v>9684.7000000000007</v>
      </c>
      <c r="I143" s="113">
        <f t="shared" si="96"/>
        <v>9684.7000000000007</v>
      </c>
      <c r="J143" s="113"/>
      <c r="K143" s="113">
        <f t="shared" si="96"/>
        <v>9684.7000000000007</v>
      </c>
      <c r="L143" s="113">
        <f t="shared" si="96"/>
        <v>9684.7000000000007</v>
      </c>
      <c r="M143" s="113"/>
      <c r="N143" s="113">
        <f t="shared" si="96"/>
        <v>9684.7000000000007</v>
      </c>
    </row>
    <row r="144" spans="1:14" ht="31.5" outlineLevel="4" x14ac:dyDescent="0.2">
      <c r="A144" s="4" t="s">
        <v>149</v>
      </c>
      <c r="B144" s="4" t="s">
        <v>140</v>
      </c>
      <c r="C144" s="4" t="s">
        <v>610</v>
      </c>
      <c r="D144" s="4"/>
      <c r="E144" s="8" t="s">
        <v>12</v>
      </c>
      <c r="F144" s="113">
        <f>F145</f>
        <v>8000</v>
      </c>
      <c r="G144" s="113">
        <f t="shared" ref="G144:N144" si="97">G145</f>
        <v>0</v>
      </c>
      <c r="H144" s="113">
        <f>H145</f>
        <v>8000</v>
      </c>
      <c r="I144" s="113">
        <f t="shared" si="97"/>
        <v>8000</v>
      </c>
      <c r="J144" s="113"/>
      <c r="K144" s="113">
        <f t="shared" si="97"/>
        <v>8000</v>
      </c>
      <c r="L144" s="113">
        <f t="shared" si="97"/>
        <v>8000</v>
      </c>
      <c r="M144" s="113"/>
      <c r="N144" s="113">
        <f t="shared" si="97"/>
        <v>8000</v>
      </c>
    </row>
    <row r="145" spans="1:14" ht="15.75" outlineLevel="4" x14ac:dyDescent="0.2">
      <c r="A145" s="9" t="s">
        <v>149</v>
      </c>
      <c r="B145" s="9" t="s">
        <v>140</v>
      </c>
      <c r="C145" s="9" t="s">
        <v>610</v>
      </c>
      <c r="D145" s="9" t="s">
        <v>611</v>
      </c>
      <c r="E145" s="99" t="s">
        <v>29</v>
      </c>
      <c r="F145" s="178">
        <v>8000</v>
      </c>
      <c r="G145" s="178"/>
      <c r="H145" s="1">
        <f>F145+G145</f>
        <v>8000</v>
      </c>
      <c r="I145" s="100">
        <v>8000</v>
      </c>
      <c r="J145" s="100"/>
      <c r="K145" s="1">
        <f>I145+J145</f>
        <v>8000</v>
      </c>
      <c r="L145" s="100">
        <v>8000</v>
      </c>
      <c r="M145" s="100"/>
      <c r="N145" s="1">
        <f>L145+M145</f>
        <v>8000</v>
      </c>
    </row>
    <row r="146" spans="1:14" ht="15.75" outlineLevel="4" x14ac:dyDescent="0.2">
      <c r="A146" s="4" t="s">
        <v>149</v>
      </c>
      <c r="B146" s="4" t="s">
        <v>140</v>
      </c>
      <c r="C146" s="4" t="s">
        <v>612</v>
      </c>
      <c r="D146" s="4"/>
      <c r="E146" s="8" t="s">
        <v>34</v>
      </c>
      <c r="F146" s="113">
        <f>F147</f>
        <v>150</v>
      </c>
      <c r="G146" s="113">
        <f t="shared" ref="G146:N146" si="98">G147</f>
        <v>0</v>
      </c>
      <c r="H146" s="113">
        <f>H147</f>
        <v>150</v>
      </c>
      <c r="I146" s="113">
        <f t="shared" si="98"/>
        <v>150</v>
      </c>
      <c r="J146" s="113"/>
      <c r="K146" s="113">
        <f t="shared" si="98"/>
        <v>150</v>
      </c>
      <c r="L146" s="113">
        <f t="shared" si="98"/>
        <v>150</v>
      </c>
      <c r="M146" s="113"/>
      <c r="N146" s="113">
        <f t="shared" si="98"/>
        <v>150</v>
      </c>
    </row>
    <row r="147" spans="1:14" ht="15.75" outlineLevel="5" x14ac:dyDescent="0.2">
      <c r="A147" s="9" t="s">
        <v>149</v>
      </c>
      <c r="B147" s="9" t="s">
        <v>140</v>
      </c>
      <c r="C147" s="9" t="s">
        <v>612</v>
      </c>
      <c r="D147" s="9" t="s">
        <v>6</v>
      </c>
      <c r="E147" s="99" t="s">
        <v>7</v>
      </c>
      <c r="F147" s="178">
        <v>150</v>
      </c>
      <c r="G147" s="178"/>
      <c r="H147" s="1">
        <f>F147+G147</f>
        <v>150</v>
      </c>
      <c r="I147" s="100">
        <v>150</v>
      </c>
      <c r="J147" s="100"/>
      <c r="K147" s="1">
        <f>I147+J147</f>
        <v>150</v>
      </c>
      <c r="L147" s="100">
        <v>150</v>
      </c>
      <c r="M147" s="100"/>
      <c r="N147" s="1">
        <f>L147+M147</f>
        <v>150</v>
      </c>
    </row>
    <row r="148" spans="1:14" ht="15.75" outlineLevel="7" x14ac:dyDescent="0.2">
      <c r="A148" s="4" t="s">
        <v>149</v>
      </c>
      <c r="B148" s="4" t="s">
        <v>140</v>
      </c>
      <c r="C148" s="4" t="s">
        <v>615</v>
      </c>
      <c r="D148" s="4"/>
      <c r="E148" s="8" t="s">
        <v>32</v>
      </c>
      <c r="F148" s="113">
        <f>F149</f>
        <v>1534.7</v>
      </c>
      <c r="G148" s="113">
        <f t="shared" ref="G148:N148" si="99">G149</f>
        <v>0</v>
      </c>
      <c r="H148" s="113">
        <f>H149</f>
        <v>1534.7</v>
      </c>
      <c r="I148" s="113">
        <f t="shared" si="99"/>
        <v>1534.7</v>
      </c>
      <c r="J148" s="113"/>
      <c r="K148" s="113">
        <f t="shared" si="99"/>
        <v>1534.7</v>
      </c>
      <c r="L148" s="113">
        <f t="shared" si="99"/>
        <v>1534.7</v>
      </c>
      <c r="M148" s="113"/>
      <c r="N148" s="113">
        <f t="shared" si="99"/>
        <v>1534.7</v>
      </c>
    </row>
    <row r="149" spans="1:14" ht="15.75" outlineLevel="5" x14ac:dyDescent="0.2">
      <c r="A149" s="9" t="s">
        <v>149</v>
      </c>
      <c r="B149" s="9" t="s">
        <v>140</v>
      </c>
      <c r="C149" s="9" t="s">
        <v>615</v>
      </c>
      <c r="D149" s="9" t="s">
        <v>17</v>
      </c>
      <c r="E149" s="99" t="s">
        <v>18</v>
      </c>
      <c r="F149" s="178">
        <v>1534.7</v>
      </c>
      <c r="G149" s="178"/>
      <c r="H149" s="1">
        <f>F149+G149</f>
        <v>1534.7</v>
      </c>
      <c r="I149" s="1">
        <v>1534.7</v>
      </c>
      <c r="J149" s="1"/>
      <c r="K149" s="1">
        <f>I149+J149</f>
        <v>1534.7</v>
      </c>
      <c r="L149" s="1">
        <v>1534.7</v>
      </c>
      <c r="M149" s="1"/>
      <c r="N149" s="1">
        <f>L149+M149</f>
        <v>1534.7</v>
      </c>
    </row>
    <row r="150" spans="1:14" ht="31.5" outlineLevel="7" x14ac:dyDescent="0.2">
      <c r="A150" s="4" t="s">
        <v>149</v>
      </c>
      <c r="B150" s="4" t="s">
        <v>140</v>
      </c>
      <c r="C150" s="4" t="s">
        <v>10</v>
      </c>
      <c r="D150" s="4"/>
      <c r="E150" s="8" t="s">
        <v>732</v>
      </c>
      <c r="F150" s="113">
        <f>F151+F153+F155</f>
        <v>40268.037709999997</v>
      </c>
      <c r="G150" s="113">
        <f t="shared" ref="G150:N150" si="100">G151+G153+G155</f>
        <v>0</v>
      </c>
      <c r="H150" s="113">
        <f>H151+H153+H155</f>
        <v>40268.037709999997</v>
      </c>
      <c r="I150" s="113">
        <f t="shared" si="100"/>
        <v>40000</v>
      </c>
      <c r="J150" s="113"/>
      <c r="K150" s="113">
        <f t="shared" si="100"/>
        <v>40000</v>
      </c>
      <c r="L150" s="113">
        <f t="shared" si="100"/>
        <v>160373.9</v>
      </c>
      <c r="M150" s="113"/>
      <c r="N150" s="113">
        <f t="shared" si="100"/>
        <v>160373.9</v>
      </c>
    </row>
    <row r="151" spans="1:14" s="171" customFormat="1" ht="15.75" outlineLevel="7" x14ac:dyDescent="0.2">
      <c r="A151" s="4" t="s">
        <v>149</v>
      </c>
      <c r="B151" s="4" t="s">
        <v>140</v>
      </c>
      <c r="C151" s="181" t="s">
        <v>618</v>
      </c>
      <c r="D151" s="181"/>
      <c r="E151" s="102" t="s">
        <v>625</v>
      </c>
      <c r="F151" s="113">
        <f>F152</f>
        <v>268.03771</v>
      </c>
      <c r="G151" s="113">
        <f t="shared" ref="G151:L151" si="101">G152</f>
        <v>0</v>
      </c>
      <c r="H151" s="113">
        <f>H152</f>
        <v>268.03771</v>
      </c>
      <c r="I151" s="113">
        <f t="shared" si="101"/>
        <v>0</v>
      </c>
      <c r="J151" s="113"/>
      <c r="K151" s="113"/>
      <c r="L151" s="113">
        <f t="shared" si="101"/>
        <v>0</v>
      </c>
      <c r="M151" s="113"/>
      <c r="N151" s="113"/>
    </row>
    <row r="152" spans="1:14" ht="15.75" outlineLevel="7" x14ac:dyDescent="0.2">
      <c r="A152" s="9" t="s">
        <v>149</v>
      </c>
      <c r="B152" s="9" t="s">
        <v>140</v>
      </c>
      <c r="C152" s="182" t="s">
        <v>618</v>
      </c>
      <c r="D152" s="183" t="s">
        <v>13</v>
      </c>
      <c r="E152" s="180" t="s">
        <v>14</v>
      </c>
      <c r="F152" s="178">
        <v>268.03771</v>
      </c>
      <c r="G152" s="178"/>
      <c r="H152" s="1">
        <f>F152+G152</f>
        <v>268.03771</v>
      </c>
      <c r="I152" s="1"/>
      <c r="J152" s="1"/>
      <c r="K152" s="1"/>
      <c r="L152" s="1"/>
      <c r="M152" s="1"/>
      <c r="N152" s="1"/>
    </row>
    <row r="153" spans="1:14" ht="47.25" outlineLevel="2" x14ac:dyDescent="0.2">
      <c r="A153" s="4" t="s">
        <v>149</v>
      </c>
      <c r="B153" s="4" t="s">
        <v>140</v>
      </c>
      <c r="C153" s="4" t="s">
        <v>635</v>
      </c>
      <c r="D153" s="4"/>
      <c r="E153" s="8" t="s">
        <v>651</v>
      </c>
      <c r="F153" s="113">
        <f>F154</f>
        <v>40000</v>
      </c>
      <c r="G153" s="113">
        <f t="shared" ref="G153:N153" si="102">G154</f>
        <v>0</v>
      </c>
      <c r="H153" s="113">
        <f>H154</f>
        <v>40000</v>
      </c>
      <c r="I153" s="113">
        <f t="shared" si="102"/>
        <v>40000</v>
      </c>
      <c r="J153" s="113"/>
      <c r="K153" s="113">
        <f t="shared" si="102"/>
        <v>40000</v>
      </c>
      <c r="L153" s="113">
        <f t="shared" si="102"/>
        <v>39157.1</v>
      </c>
      <c r="M153" s="113"/>
      <c r="N153" s="113">
        <f t="shared" si="102"/>
        <v>39157.1</v>
      </c>
    </row>
    <row r="154" spans="1:14" ht="15.75" outlineLevel="3" x14ac:dyDescent="0.2">
      <c r="A154" s="9" t="s">
        <v>149</v>
      </c>
      <c r="B154" s="9" t="s">
        <v>140</v>
      </c>
      <c r="C154" s="9" t="s">
        <v>635</v>
      </c>
      <c r="D154" s="9" t="s">
        <v>13</v>
      </c>
      <c r="E154" s="99" t="s">
        <v>14</v>
      </c>
      <c r="F154" s="178">
        <v>40000</v>
      </c>
      <c r="G154" s="178"/>
      <c r="H154" s="1">
        <f>F154+G154</f>
        <v>40000</v>
      </c>
      <c r="I154" s="100">
        <v>40000</v>
      </c>
      <c r="J154" s="100"/>
      <c r="K154" s="1">
        <f>I154+J154</f>
        <v>40000</v>
      </c>
      <c r="L154" s="100">
        <f>20157.1+20000-1000</f>
        <v>39157.1</v>
      </c>
      <c r="M154" s="100"/>
      <c r="N154" s="1">
        <f>L154+M154</f>
        <v>39157.1</v>
      </c>
    </row>
    <row r="155" spans="1:14" ht="47.25" outlineLevel="3" x14ac:dyDescent="0.2">
      <c r="A155" s="4" t="s">
        <v>149</v>
      </c>
      <c r="B155" s="4" t="s">
        <v>140</v>
      </c>
      <c r="C155" s="4" t="s">
        <v>635</v>
      </c>
      <c r="D155" s="4"/>
      <c r="E155" s="8" t="s">
        <v>636</v>
      </c>
      <c r="F155" s="113">
        <f t="shared" ref="F155:L155" si="103">F156</f>
        <v>0</v>
      </c>
      <c r="G155" s="113">
        <f t="shared" si="103"/>
        <v>0</v>
      </c>
      <c r="H155" s="113"/>
      <c r="I155" s="113">
        <f t="shared" si="103"/>
        <v>0</v>
      </c>
      <c r="J155" s="113"/>
      <c r="K155" s="113"/>
      <c r="L155" s="113">
        <f t="shared" si="103"/>
        <v>121216.8</v>
      </c>
      <c r="M155" s="113"/>
      <c r="N155" s="113">
        <f t="shared" ref="N155" si="104">N156</f>
        <v>121216.8</v>
      </c>
    </row>
    <row r="156" spans="1:14" ht="15.75" outlineLevel="3" x14ac:dyDescent="0.2">
      <c r="A156" s="9" t="s">
        <v>149</v>
      </c>
      <c r="B156" s="9" t="s">
        <v>140</v>
      </c>
      <c r="C156" s="9" t="s">
        <v>635</v>
      </c>
      <c r="D156" s="9" t="s">
        <v>13</v>
      </c>
      <c r="E156" s="99" t="s">
        <v>14</v>
      </c>
      <c r="F156" s="178"/>
      <c r="G156" s="178"/>
      <c r="H156" s="1"/>
      <c r="I156" s="100"/>
      <c r="J156" s="100"/>
      <c r="K156" s="1"/>
      <c r="L156" s="111">
        <v>121216.8</v>
      </c>
      <c r="M156" s="111"/>
      <c r="N156" s="1">
        <f>L156+M156</f>
        <v>121216.8</v>
      </c>
    </row>
    <row r="157" spans="1:14" ht="15.75" outlineLevel="4" x14ac:dyDescent="0.2">
      <c r="A157" s="185" t="s">
        <v>149</v>
      </c>
      <c r="B157" s="185" t="s">
        <v>156</v>
      </c>
      <c r="C157" s="186"/>
      <c r="D157" s="186"/>
      <c r="E157" s="187" t="s">
        <v>157</v>
      </c>
      <c r="F157" s="188">
        <f>F158+F169+F191</f>
        <v>72080.451530000006</v>
      </c>
      <c r="G157" s="188"/>
      <c r="H157" s="188">
        <f>H158+H169+H191</f>
        <v>72080.451530000006</v>
      </c>
      <c r="I157" s="188">
        <f t="shared" ref="I157:N157" si="105">I158+I169+I191</f>
        <v>68809.3</v>
      </c>
      <c r="J157" s="188"/>
      <c r="K157" s="188">
        <f t="shared" si="105"/>
        <v>68809.3</v>
      </c>
      <c r="L157" s="188">
        <f t="shared" si="105"/>
        <v>68809.3</v>
      </c>
      <c r="M157" s="188"/>
      <c r="N157" s="188">
        <f t="shared" si="105"/>
        <v>68809.3</v>
      </c>
    </row>
    <row r="158" spans="1:14" ht="15.75" outlineLevel="5" x14ac:dyDescent="0.2">
      <c r="A158" s="4" t="s">
        <v>149</v>
      </c>
      <c r="B158" s="4" t="s">
        <v>158</v>
      </c>
      <c r="C158" s="4"/>
      <c r="D158" s="4"/>
      <c r="E158" s="8" t="s">
        <v>159</v>
      </c>
      <c r="F158" s="113">
        <f>F159</f>
        <v>29312.3</v>
      </c>
      <c r="G158" s="113">
        <f t="shared" ref="G158:N159" si="106">G159</f>
        <v>22.6</v>
      </c>
      <c r="H158" s="113">
        <f>H159</f>
        <v>29334.899999999998</v>
      </c>
      <c r="I158" s="113">
        <f t="shared" si="106"/>
        <v>29312.3</v>
      </c>
      <c r="J158" s="113">
        <f t="shared" si="106"/>
        <v>22.6</v>
      </c>
      <c r="K158" s="113">
        <f t="shared" si="106"/>
        <v>29334.899999999998</v>
      </c>
      <c r="L158" s="113">
        <f t="shared" si="106"/>
        <v>29312.3</v>
      </c>
      <c r="M158" s="113">
        <f t="shared" si="106"/>
        <v>22.6</v>
      </c>
      <c r="N158" s="113">
        <f t="shared" si="106"/>
        <v>29334.899999999998</v>
      </c>
    </row>
    <row r="159" spans="1:14" ht="31.5" outlineLevel="7" x14ac:dyDescent="0.2">
      <c r="A159" s="4" t="s">
        <v>149</v>
      </c>
      <c r="B159" s="4" t="s">
        <v>158</v>
      </c>
      <c r="C159" s="4" t="s">
        <v>24</v>
      </c>
      <c r="D159" s="4"/>
      <c r="E159" s="8" t="s">
        <v>297</v>
      </c>
      <c r="F159" s="113">
        <f>F160</f>
        <v>29312.3</v>
      </c>
      <c r="G159" s="113">
        <f t="shared" si="106"/>
        <v>22.6</v>
      </c>
      <c r="H159" s="113">
        <f>H160</f>
        <v>29334.899999999998</v>
      </c>
      <c r="I159" s="113">
        <f t="shared" si="106"/>
        <v>29312.3</v>
      </c>
      <c r="J159" s="113">
        <f t="shared" si="106"/>
        <v>22.6</v>
      </c>
      <c r="K159" s="113">
        <f t="shared" si="106"/>
        <v>29334.899999999998</v>
      </c>
      <c r="L159" s="113">
        <f t="shared" si="106"/>
        <v>29312.3</v>
      </c>
      <c r="M159" s="113">
        <f t="shared" si="106"/>
        <v>22.6</v>
      </c>
      <c r="N159" s="113">
        <f t="shared" si="106"/>
        <v>29334.899999999998</v>
      </c>
    </row>
    <row r="160" spans="1:14" ht="15.75" outlineLevel="4" x14ac:dyDescent="0.2">
      <c r="A160" s="4" t="s">
        <v>149</v>
      </c>
      <c r="B160" s="4" t="s">
        <v>158</v>
      </c>
      <c r="C160" s="4" t="s">
        <v>433</v>
      </c>
      <c r="D160" s="4"/>
      <c r="E160" s="8" t="s">
        <v>380</v>
      </c>
      <c r="F160" s="113">
        <f>F161+F166</f>
        <v>29312.3</v>
      </c>
      <c r="G160" s="113">
        <f t="shared" ref="G160:N160" si="107">G161+G166</f>
        <v>22.6</v>
      </c>
      <c r="H160" s="113">
        <f>H161+H166</f>
        <v>29334.899999999998</v>
      </c>
      <c r="I160" s="113">
        <f t="shared" si="107"/>
        <v>29312.3</v>
      </c>
      <c r="J160" s="113">
        <f t="shared" si="107"/>
        <v>22.6</v>
      </c>
      <c r="K160" s="113">
        <f t="shared" si="107"/>
        <v>29334.899999999998</v>
      </c>
      <c r="L160" s="113">
        <f t="shared" si="107"/>
        <v>29312.3</v>
      </c>
      <c r="M160" s="113">
        <f t="shared" si="107"/>
        <v>22.6</v>
      </c>
      <c r="N160" s="113">
        <f t="shared" si="107"/>
        <v>29334.899999999998</v>
      </c>
    </row>
    <row r="161" spans="1:14" ht="31.5" outlineLevel="5" x14ac:dyDescent="0.2">
      <c r="A161" s="4" t="s">
        <v>149</v>
      </c>
      <c r="B161" s="4" t="s">
        <v>158</v>
      </c>
      <c r="C161" s="4" t="s">
        <v>442</v>
      </c>
      <c r="D161" s="4"/>
      <c r="E161" s="8" t="s">
        <v>628</v>
      </c>
      <c r="F161" s="113">
        <f>F162</f>
        <v>27352.3</v>
      </c>
      <c r="G161" s="113">
        <f t="shared" ref="G161:N161" si="108">G162</f>
        <v>22.6</v>
      </c>
      <c r="H161" s="113">
        <f>H162</f>
        <v>27374.899999999998</v>
      </c>
      <c r="I161" s="113">
        <f t="shared" si="108"/>
        <v>27352.3</v>
      </c>
      <c r="J161" s="113">
        <f t="shared" si="108"/>
        <v>22.6</v>
      </c>
      <c r="K161" s="113">
        <f t="shared" si="108"/>
        <v>27374.899999999998</v>
      </c>
      <c r="L161" s="113">
        <f t="shared" si="108"/>
        <v>27352.3</v>
      </c>
      <c r="M161" s="113">
        <f t="shared" si="108"/>
        <v>22.6</v>
      </c>
      <c r="N161" s="113">
        <f t="shared" si="108"/>
        <v>27374.899999999998</v>
      </c>
    </row>
    <row r="162" spans="1:14" ht="15.75" outlineLevel="7" x14ac:dyDescent="0.2">
      <c r="A162" s="4" t="s">
        <v>149</v>
      </c>
      <c r="B162" s="4" t="s">
        <v>158</v>
      </c>
      <c r="C162" s="4" t="s">
        <v>443</v>
      </c>
      <c r="D162" s="4"/>
      <c r="E162" s="8" t="s">
        <v>36</v>
      </c>
      <c r="F162" s="113">
        <f>F163+F164+F165</f>
        <v>27352.3</v>
      </c>
      <c r="G162" s="113">
        <f t="shared" ref="G162:N162" si="109">G163+G164+G165</f>
        <v>22.6</v>
      </c>
      <c r="H162" s="113">
        <f>H163+H164+H165</f>
        <v>27374.899999999998</v>
      </c>
      <c r="I162" s="113">
        <f t="shared" si="109"/>
        <v>27352.3</v>
      </c>
      <c r="J162" s="113">
        <f t="shared" si="109"/>
        <v>22.6</v>
      </c>
      <c r="K162" s="113">
        <f t="shared" si="109"/>
        <v>27374.899999999998</v>
      </c>
      <c r="L162" s="113">
        <f t="shared" si="109"/>
        <v>27352.3</v>
      </c>
      <c r="M162" s="113">
        <f t="shared" si="109"/>
        <v>22.6</v>
      </c>
      <c r="N162" s="113">
        <f t="shared" si="109"/>
        <v>27374.899999999998</v>
      </c>
    </row>
    <row r="163" spans="1:14" ht="47.25" outlineLevel="7" x14ac:dyDescent="0.2">
      <c r="A163" s="9" t="s">
        <v>149</v>
      </c>
      <c r="B163" s="9" t="s">
        <v>158</v>
      </c>
      <c r="C163" s="9" t="s">
        <v>443</v>
      </c>
      <c r="D163" s="9" t="s">
        <v>3</v>
      </c>
      <c r="E163" s="99" t="s">
        <v>4</v>
      </c>
      <c r="F163" s="110">
        <f>25448.5</f>
        <v>25448.5</v>
      </c>
      <c r="G163" s="110"/>
      <c r="H163" s="1">
        <f t="shared" ref="H163:H165" si="110">F163+G163</f>
        <v>25448.5</v>
      </c>
      <c r="I163" s="110">
        <f t="shared" ref="I163:L163" si="111">25448.5</f>
        <v>25448.5</v>
      </c>
      <c r="J163" s="110"/>
      <c r="K163" s="1">
        <f t="shared" ref="K163:K165" si="112">I163+J163</f>
        <v>25448.5</v>
      </c>
      <c r="L163" s="110">
        <f t="shared" si="111"/>
        <v>25448.5</v>
      </c>
      <c r="M163" s="110"/>
      <c r="N163" s="1">
        <f t="shared" ref="N163:N165" si="113">L163+M163</f>
        <v>25448.5</v>
      </c>
    </row>
    <row r="164" spans="1:14" ht="15.75" outlineLevel="7" x14ac:dyDescent="0.2">
      <c r="A164" s="9" t="s">
        <v>149</v>
      </c>
      <c r="B164" s="9" t="s">
        <v>158</v>
      </c>
      <c r="C164" s="9" t="s">
        <v>443</v>
      </c>
      <c r="D164" s="9" t="s">
        <v>6</v>
      </c>
      <c r="E164" s="99" t="s">
        <v>7</v>
      </c>
      <c r="F164" s="110">
        <f>1895.8</f>
        <v>1895.8</v>
      </c>
      <c r="G164" s="110"/>
      <c r="H164" s="1">
        <f t="shared" si="110"/>
        <v>1895.8</v>
      </c>
      <c r="I164" s="110">
        <f t="shared" ref="I164:L164" si="114">1895.8</f>
        <v>1895.8</v>
      </c>
      <c r="J164" s="110"/>
      <c r="K164" s="1">
        <f t="shared" si="112"/>
        <v>1895.8</v>
      </c>
      <c r="L164" s="110">
        <f t="shared" si="114"/>
        <v>1895.8</v>
      </c>
      <c r="M164" s="110"/>
      <c r="N164" s="1">
        <f t="shared" si="113"/>
        <v>1895.8</v>
      </c>
    </row>
    <row r="165" spans="1:14" ht="15.75" outlineLevel="7" x14ac:dyDescent="0.2">
      <c r="A165" s="9" t="s">
        <v>149</v>
      </c>
      <c r="B165" s="9" t="s">
        <v>158</v>
      </c>
      <c r="C165" s="9" t="s">
        <v>443</v>
      </c>
      <c r="D165" s="9" t="s">
        <v>13</v>
      </c>
      <c r="E165" s="99" t="s">
        <v>14</v>
      </c>
      <c r="F165" s="110">
        <f>8</f>
        <v>8</v>
      </c>
      <c r="G165" s="110">
        <v>22.6</v>
      </c>
      <c r="H165" s="1">
        <f t="shared" si="110"/>
        <v>30.6</v>
      </c>
      <c r="I165" s="110">
        <f>8</f>
        <v>8</v>
      </c>
      <c r="J165" s="110">
        <v>22.6</v>
      </c>
      <c r="K165" s="1">
        <f t="shared" si="112"/>
        <v>30.6</v>
      </c>
      <c r="L165" s="110">
        <f>8</f>
        <v>8</v>
      </c>
      <c r="M165" s="110">
        <v>22.6</v>
      </c>
      <c r="N165" s="1">
        <f t="shared" si="113"/>
        <v>30.6</v>
      </c>
    </row>
    <row r="166" spans="1:14" ht="15.75" outlineLevel="7" x14ac:dyDescent="0.2">
      <c r="A166" s="4" t="s">
        <v>149</v>
      </c>
      <c r="B166" s="4" t="s">
        <v>158</v>
      </c>
      <c r="C166" s="4" t="s">
        <v>446</v>
      </c>
      <c r="D166" s="4"/>
      <c r="E166" s="8" t="s">
        <v>638</v>
      </c>
      <c r="F166" s="113">
        <f>F167</f>
        <v>1960</v>
      </c>
      <c r="G166" s="113">
        <f t="shared" ref="G166:N167" si="115">G167</f>
        <v>0</v>
      </c>
      <c r="H166" s="113">
        <f>H167</f>
        <v>1960</v>
      </c>
      <c r="I166" s="113">
        <f t="shared" si="115"/>
        <v>1960</v>
      </c>
      <c r="J166" s="113">
        <f t="shared" si="115"/>
        <v>0</v>
      </c>
      <c r="K166" s="113">
        <f t="shared" si="115"/>
        <v>1960</v>
      </c>
      <c r="L166" s="113">
        <f t="shared" si="115"/>
        <v>1960</v>
      </c>
      <c r="M166" s="113">
        <f t="shared" si="115"/>
        <v>0</v>
      </c>
      <c r="N166" s="113">
        <f t="shared" si="115"/>
        <v>1960</v>
      </c>
    </row>
    <row r="167" spans="1:14" ht="15.75" outlineLevel="7" x14ac:dyDescent="0.2">
      <c r="A167" s="4" t="s">
        <v>149</v>
      </c>
      <c r="B167" s="4" t="s">
        <v>158</v>
      </c>
      <c r="C167" s="4" t="s">
        <v>449</v>
      </c>
      <c r="D167" s="4"/>
      <c r="E167" s="8" t="s">
        <v>35</v>
      </c>
      <c r="F167" s="113">
        <f>F168</f>
        <v>1960</v>
      </c>
      <c r="G167" s="113">
        <f t="shared" si="115"/>
        <v>0</v>
      </c>
      <c r="H167" s="113">
        <f>H168</f>
        <v>1960</v>
      </c>
      <c r="I167" s="113">
        <f t="shared" si="115"/>
        <v>1960</v>
      </c>
      <c r="J167" s="113">
        <f t="shared" si="115"/>
        <v>0</v>
      </c>
      <c r="K167" s="113">
        <f t="shared" si="115"/>
        <v>1960</v>
      </c>
      <c r="L167" s="113">
        <f t="shared" si="115"/>
        <v>1960</v>
      </c>
      <c r="M167" s="113">
        <f t="shared" si="115"/>
        <v>0</v>
      </c>
      <c r="N167" s="113">
        <f t="shared" si="115"/>
        <v>1960</v>
      </c>
    </row>
    <row r="168" spans="1:14" ht="15.75" outlineLevel="7" x14ac:dyDescent="0.2">
      <c r="A168" s="9" t="s">
        <v>149</v>
      </c>
      <c r="B168" s="9" t="s">
        <v>158</v>
      </c>
      <c r="C168" s="9" t="s">
        <v>449</v>
      </c>
      <c r="D168" s="9" t="s">
        <v>6</v>
      </c>
      <c r="E168" s="99" t="s">
        <v>7</v>
      </c>
      <c r="F168" s="1">
        <v>1960</v>
      </c>
      <c r="G168" s="1"/>
      <c r="H168" s="1">
        <f>F168+G168</f>
        <v>1960</v>
      </c>
      <c r="I168" s="100">
        <v>1960</v>
      </c>
      <c r="J168" s="100"/>
      <c r="K168" s="1">
        <f>I168+J168</f>
        <v>1960</v>
      </c>
      <c r="L168" s="100">
        <v>1960</v>
      </c>
      <c r="M168" s="100"/>
      <c r="N168" s="1">
        <f>L168+M168</f>
        <v>1960</v>
      </c>
    </row>
    <row r="169" spans="1:14" ht="31.5" outlineLevel="7" x14ac:dyDescent="0.2">
      <c r="A169" s="4" t="s">
        <v>149</v>
      </c>
      <c r="B169" s="4" t="s">
        <v>160</v>
      </c>
      <c r="C169" s="4"/>
      <c r="D169" s="4"/>
      <c r="E169" s="8" t="s">
        <v>161</v>
      </c>
      <c r="F169" s="113">
        <f>F170+F183</f>
        <v>38111.351530000007</v>
      </c>
      <c r="G169" s="113">
        <f t="shared" ref="G169:N169" si="116">G170+G183</f>
        <v>-22.6</v>
      </c>
      <c r="H169" s="113">
        <f>H170+H183</f>
        <v>38088.751530000001</v>
      </c>
      <c r="I169" s="113">
        <f t="shared" si="116"/>
        <v>34840.200000000004</v>
      </c>
      <c r="J169" s="113">
        <f t="shared" si="116"/>
        <v>-22.6</v>
      </c>
      <c r="K169" s="113">
        <f t="shared" si="116"/>
        <v>34817.600000000006</v>
      </c>
      <c r="L169" s="113">
        <f t="shared" si="116"/>
        <v>34840.200000000004</v>
      </c>
      <c r="M169" s="113">
        <f t="shared" si="116"/>
        <v>-22.6</v>
      </c>
      <c r="N169" s="113">
        <f t="shared" si="116"/>
        <v>34817.600000000006</v>
      </c>
    </row>
    <row r="170" spans="1:14" ht="31.5" outlineLevel="7" x14ac:dyDescent="0.2">
      <c r="A170" s="4" t="s">
        <v>149</v>
      </c>
      <c r="B170" s="4" t="s">
        <v>160</v>
      </c>
      <c r="C170" s="4" t="s">
        <v>24</v>
      </c>
      <c r="D170" s="4"/>
      <c r="E170" s="8" t="s">
        <v>297</v>
      </c>
      <c r="F170" s="113">
        <f>F171</f>
        <v>36209.100000000006</v>
      </c>
      <c r="G170" s="113">
        <f t="shared" ref="G170:N170" si="117">G171</f>
        <v>-22.6</v>
      </c>
      <c r="H170" s="113">
        <f>H171</f>
        <v>36186.5</v>
      </c>
      <c r="I170" s="113">
        <f t="shared" si="117"/>
        <v>34840.200000000004</v>
      </c>
      <c r="J170" s="113">
        <f t="shared" si="117"/>
        <v>-22.6</v>
      </c>
      <c r="K170" s="113">
        <f t="shared" si="117"/>
        <v>34817.600000000006</v>
      </c>
      <c r="L170" s="113">
        <f t="shared" si="117"/>
        <v>34840.200000000004</v>
      </c>
      <c r="M170" s="113">
        <f t="shared" si="117"/>
        <v>-22.6</v>
      </c>
      <c r="N170" s="113">
        <f t="shared" si="117"/>
        <v>34817.600000000006</v>
      </c>
    </row>
    <row r="171" spans="1:14" ht="15.75" outlineLevel="7" x14ac:dyDescent="0.2">
      <c r="A171" s="4" t="s">
        <v>149</v>
      </c>
      <c r="B171" s="4" t="s">
        <v>160</v>
      </c>
      <c r="C171" s="4" t="s">
        <v>433</v>
      </c>
      <c r="D171" s="4"/>
      <c r="E171" s="8" t="s">
        <v>380</v>
      </c>
      <c r="F171" s="113">
        <f>F172+F177</f>
        <v>36209.100000000006</v>
      </c>
      <c r="G171" s="113">
        <f t="shared" ref="G171:N171" si="118">G172+G177</f>
        <v>-22.6</v>
      </c>
      <c r="H171" s="113">
        <f>H172+H177</f>
        <v>36186.5</v>
      </c>
      <c r="I171" s="113">
        <f t="shared" si="118"/>
        <v>34840.200000000004</v>
      </c>
      <c r="J171" s="113">
        <f t="shared" si="118"/>
        <v>-22.6</v>
      </c>
      <c r="K171" s="113">
        <f t="shared" si="118"/>
        <v>34817.600000000006</v>
      </c>
      <c r="L171" s="113">
        <f t="shared" si="118"/>
        <v>34840.200000000004</v>
      </c>
      <c r="M171" s="113">
        <f t="shared" si="118"/>
        <v>-22.6</v>
      </c>
      <c r="N171" s="113">
        <f t="shared" si="118"/>
        <v>34817.600000000006</v>
      </c>
    </row>
    <row r="172" spans="1:14" ht="31.5" outlineLevel="7" x14ac:dyDescent="0.2">
      <c r="A172" s="4" t="s">
        <v>149</v>
      </c>
      <c r="B172" s="4" t="s">
        <v>160</v>
      </c>
      <c r="C172" s="4" t="s">
        <v>442</v>
      </c>
      <c r="D172" s="4"/>
      <c r="E172" s="8" t="s">
        <v>628</v>
      </c>
      <c r="F172" s="113">
        <f>F173</f>
        <v>12800.7</v>
      </c>
      <c r="G172" s="113">
        <f t="shared" ref="G172:N172" si="119">G173</f>
        <v>-22.6</v>
      </c>
      <c r="H172" s="113">
        <f>H173</f>
        <v>12778.1</v>
      </c>
      <c r="I172" s="113">
        <f t="shared" si="119"/>
        <v>11431.800000000001</v>
      </c>
      <c r="J172" s="113">
        <f t="shared" si="119"/>
        <v>-22.6</v>
      </c>
      <c r="K172" s="113">
        <f t="shared" si="119"/>
        <v>11409.2</v>
      </c>
      <c r="L172" s="113">
        <f t="shared" si="119"/>
        <v>11431.800000000001</v>
      </c>
      <c r="M172" s="113">
        <f t="shared" si="119"/>
        <v>-22.6</v>
      </c>
      <c r="N172" s="113">
        <f t="shared" si="119"/>
        <v>11409.2</v>
      </c>
    </row>
    <row r="173" spans="1:14" ht="15.75" outlineLevel="7" x14ac:dyDescent="0.2">
      <c r="A173" s="4" t="s">
        <v>149</v>
      </c>
      <c r="B173" s="4" t="s">
        <v>160</v>
      </c>
      <c r="C173" s="4" t="s">
        <v>443</v>
      </c>
      <c r="D173" s="4"/>
      <c r="E173" s="8" t="s">
        <v>36</v>
      </c>
      <c r="F173" s="113">
        <f>F174+F175+F176</f>
        <v>12800.7</v>
      </c>
      <c r="G173" s="113">
        <f t="shared" ref="G173:N173" si="120">G174+G175+G176</f>
        <v>-22.6</v>
      </c>
      <c r="H173" s="113">
        <f>H174+H175+H176</f>
        <v>12778.1</v>
      </c>
      <c r="I173" s="113">
        <f t="shared" si="120"/>
        <v>11431.800000000001</v>
      </c>
      <c r="J173" s="113">
        <f t="shared" si="120"/>
        <v>-22.6</v>
      </c>
      <c r="K173" s="113">
        <f t="shared" si="120"/>
        <v>11409.2</v>
      </c>
      <c r="L173" s="113">
        <f t="shared" si="120"/>
        <v>11431.800000000001</v>
      </c>
      <c r="M173" s="113">
        <f t="shared" si="120"/>
        <v>-22.6</v>
      </c>
      <c r="N173" s="113">
        <f t="shared" si="120"/>
        <v>11409.2</v>
      </c>
    </row>
    <row r="174" spans="1:14" ht="47.25" outlineLevel="7" x14ac:dyDescent="0.2">
      <c r="A174" s="4" t="s">
        <v>149</v>
      </c>
      <c r="B174" s="9" t="s">
        <v>160</v>
      </c>
      <c r="C174" s="9" t="s">
        <v>443</v>
      </c>
      <c r="D174" s="9" t="s">
        <v>3</v>
      </c>
      <c r="E174" s="99" t="s">
        <v>4</v>
      </c>
      <c r="F174" s="110">
        <f>11609.9</f>
        <v>11609.9</v>
      </c>
      <c r="G174" s="110"/>
      <c r="H174" s="1">
        <f t="shared" ref="H174:H176" si="121">F174+G174</f>
        <v>11609.9</v>
      </c>
      <c r="I174" s="110">
        <f>10241</f>
        <v>10241</v>
      </c>
      <c r="J174" s="110"/>
      <c r="K174" s="1">
        <f t="shared" ref="K174:K176" si="122">I174+J174</f>
        <v>10241</v>
      </c>
      <c r="L174" s="110">
        <f>10241</f>
        <v>10241</v>
      </c>
      <c r="M174" s="110"/>
      <c r="N174" s="1">
        <f t="shared" ref="N174:N176" si="123">L174+M174</f>
        <v>10241</v>
      </c>
    </row>
    <row r="175" spans="1:14" ht="15.75" outlineLevel="7" x14ac:dyDescent="0.2">
      <c r="A175" s="9" t="s">
        <v>149</v>
      </c>
      <c r="B175" s="9" t="s">
        <v>160</v>
      </c>
      <c r="C175" s="9" t="s">
        <v>443</v>
      </c>
      <c r="D175" s="9" t="s">
        <v>6</v>
      </c>
      <c r="E175" s="99" t="s">
        <v>7</v>
      </c>
      <c r="F175" s="110">
        <f>1176.2</f>
        <v>1176.2</v>
      </c>
      <c r="G175" s="110">
        <v>-22.6</v>
      </c>
      <c r="H175" s="1">
        <f t="shared" si="121"/>
        <v>1153.6000000000001</v>
      </c>
      <c r="I175" s="110">
        <f t="shared" ref="I175:L175" si="124">1176.2</f>
        <v>1176.2</v>
      </c>
      <c r="J175" s="110">
        <v>-22.6</v>
      </c>
      <c r="K175" s="1">
        <f t="shared" si="122"/>
        <v>1153.6000000000001</v>
      </c>
      <c r="L175" s="110">
        <f t="shared" si="124"/>
        <v>1176.2</v>
      </c>
      <c r="M175" s="110">
        <v>-22.6</v>
      </c>
      <c r="N175" s="1">
        <f t="shared" si="123"/>
        <v>1153.6000000000001</v>
      </c>
    </row>
    <row r="176" spans="1:14" ht="15.75" outlineLevel="7" x14ac:dyDescent="0.2">
      <c r="A176" s="9" t="s">
        <v>149</v>
      </c>
      <c r="B176" s="9" t="s">
        <v>160</v>
      </c>
      <c r="C176" s="9" t="s">
        <v>443</v>
      </c>
      <c r="D176" s="9" t="s">
        <v>13</v>
      </c>
      <c r="E176" s="99" t="s">
        <v>14</v>
      </c>
      <c r="F176" s="110">
        <f>14.6</f>
        <v>14.6</v>
      </c>
      <c r="G176" s="110"/>
      <c r="H176" s="1">
        <f t="shared" si="121"/>
        <v>14.6</v>
      </c>
      <c r="I176" s="110">
        <f t="shared" ref="I176:L176" si="125">14.6</f>
        <v>14.6</v>
      </c>
      <c r="J176" s="110"/>
      <c r="K176" s="1">
        <f t="shared" si="122"/>
        <v>14.6</v>
      </c>
      <c r="L176" s="110">
        <f t="shared" si="125"/>
        <v>14.6</v>
      </c>
      <c r="M176" s="110"/>
      <c r="N176" s="1">
        <f t="shared" si="123"/>
        <v>14.6</v>
      </c>
    </row>
    <row r="177" spans="1:14" ht="15.75" outlineLevel="7" x14ac:dyDescent="0.2">
      <c r="A177" s="4" t="s">
        <v>149</v>
      </c>
      <c r="B177" s="4" t="s">
        <v>160</v>
      </c>
      <c r="C177" s="4" t="s">
        <v>446</v>
      </c>
      <c r="D177" s="4"/>
      <c r="E177" s="8" t="s">
        <v>638</v>
      </c>
      <c r="F177" s="110">
        <f>F178+F181</f>
        <v>23408.400000000001</v>
      </c>
      <c r="G177" s="110">
        <f t="shared" ref="G177:N177" si="126">G178+G181</f>
        <v>0</v>
      </c>
      <c r="H177" s="110">
        <f>H178+H181</f>
        <v>23408.400000000001</v>
      </c>
      <c r="I177" s="110">
        <f t="shared" si="126"/>
        <v>23408.400000000001</v>
      </c>
      <c r="J177" s="110">
        <f t="shared" si="126"/>
        <v>0</v>
      </c>
      <c r="K177" s="110">
        <f t="shared" si="126"/>
        <v>23408.400000000001</v>
      </c>
      <c r="L177" s="110">
        <f t="shared" si="126"/>
        <v>23408.400000000001</v>
      </c>
      <c r="M177" s="110">
        <f t="shared" si="126"/>
        <v>0</v>
      </c>
      <c r="N177" s="110">
        <f t="shared" si="126"/>
        <v>23408.400000000001</v>
      </c>
    </row>
    <row r="178" spans="1:14" ht="15.75" outlineLevel="7" x14ac:dyDescent="0.2">
      <c r="A178" s="4" t="s">
        <v>149</v>
      </c>
      <c r="B178" s="4" t="s">
        <v>160</v>
      </c>
      <c r="C178" s="181" t="s">
        <v>450</v>
      </c>
      <c r="D178" s="181"/>
      <c r="E178" s="102" t="s">
        <v>37</v>
      </c>
      <c r="F178" s="109">
        <f>F179+F180</f>
        <v>22543</v>
      </c>
      <c r="G178" s="109">
        <f t="shared" ref="G178:N178" si="127">G179+G180</f>
        <v>0</v>
      </c>
      <c r="H178" s="109">
        <f>H179+H180</f>
        <v>22543</v>
      </c>
      <c r="I178" s="109">
        <f t="shared" si="127"/>
        <v>22543</v>
      </c>
      <c r="J178" s="109">
        <f t="shared" si="127"/>
        <v>0</v>
      </c>
      <c r="K178" s="109">
        <f t="shared" si="127"/>
        <v>22543</v>
      </c>
      <c r="L178" s="109">
        <f t="shared" si="127"/>
        <v>22543</v>
      </c>
      <c r="M178" s="109">
        <f t="shared" si="127"/>
        <v>0</v>
      </c>
      <c r="N178" s="109">
        <f t="shared" si="127"/>
        <v>22543</v>
      </c>
    </row>
    <row r="179" spans="1:14" ht="15.75" outlineLevel="7" x14ac:dyDescent="0.2">
      <c r="A179" s="9" t="s">
        <v>149</v>
      </c>
      <c r="B179" s="9" t="s">
        <v>160</v>
      </c>
      <c r="C179" s="182" t="s">
        <v>450</v>
      </c>
      <c r="D179" s="179" t="s">
        <v>6</v>
      </c>
      <c r="E179" s="180" t="s">
        <v>7</v>
      </c>
      <c r="F179" s="110">
        <v>222.4</v>
      </c>
      <c r="G179" s="110"/>
      <c r="H179" s="1">
        <f t="shared" ref="H179:H180" si="128">F179+G179</f>
        <v>222.4</v>
      </c>
      <c r="I179" s="110">
        <v>222.4</v>
      </c>
      <c r="J179" s="110"/>
      <c r="K179" s="1">
        <f t="shared" ref="K179:K180" si="129">I179+J179</f>
        <v>222.4</v>
      </c>
      <c r="L179" s="110">
        <v>222.4</v>
      </c>
      <c r="M179" s="110"/>
      <c r="N179" s="1">
        <f t="shared" ref="N179:N180" si="130">L179+M179</f>
        <v>222.4</v>
      </c>
    </row>
    <row r="180" spans="1:14" ht="15.75" outlineLevel="7" x14ac:dyDescent="0.2">
      <c r="A180" s="9" t="s">
        <v>149</v>
      </c>
      <c r="B180" s="9" t="s">
        <v>160</v>
      </c>
      <c r="C180" s="182" t="s">
        <v>450</v>
      </c>
      <c r="D180" s="183" t="s">
        <v>28</v>
      </c>
      <c r="E180" s="180" t="s">
        <v>29</v>
      </c>
      <c r="F180" s="110">
        <v>22320.6</v>
      </c>
      <c r="G180" s="110"/>
      <c r="H180" s="1">
        <f t="shared" si="128"/>
        <v>22320.6</v>
      </c>
      <c r="I180" s="110">
        <v>22320.6</v>
      </c>
      <c r="J180" s="110"/>
      <c r="K180" s="1">
        <f t="shared" si="129"/>
        <v>22320.6</v>
      </c>
      <c r="L180" s="110">
        <v>22320.6</v>
      </c>
      <c r="M180" s="110"/>
      <c r="N180" s="1">
        <f t="shared" si="130"/>
        <v>22320.6</v>
      </c>
    </row>
    <row r="181" spans="1:14" ht="15.75" outlineLevel="7" x14ac:dyDescent="0.2">
      <c r="A181" s="4" t="s">
        <v>149</v>
      </c>
      <c r="B181" s="4" t="s">
        <v>160</v>
      </c>
      <c r="C181" s="4" t="s">
        <v>451</v>
      </c>
      <c r="D181" s="4"/>
      <c r="E181" s="8" t="s">
        <v>452</v>
      </c>
      <c r="F181" s="113">
        <f>F182</f>
        <v>865.4</v>
      </c>
      <c r="G181" s="113">
        <f t="shared" ref="G181:N181" si="131">G182</f>
        <v>0</v>
      </c>
      <c r="H181" s="113">
        <f>H182</f>
        <v>865.4</v>
      </c>
      <c r="I181" s="113">
        <f t="shared" si="131"/>
        <v>865.4</v>
      </c>
      <c r="J181" s="113">
        <f t="shared" si="131"/>
        <v>0</v>
      </c>
      <c r="K181" s="113">
        <f t="shared" si="131"/>
        <v>865.4</v>
      </c>
      <c r="L181" s="113">
        <f t="shared" si="131"/>
        <v>865.4</v>
      </c>
      <c r="M181" s="113">
        <f t="shared" si="131"/>
        <v>0</v>
      </c>
      <c r="N181" s="113">
        <f t="shared" si="131"/>
        <v>865.4</v>
      </c>
    </row>
    <row r="182" spans="1:14" ht="15.75" outlineLevel="7" x14ac:dyDescent="0.2">
      <c r="A182" s="9" t="s">
        <v>149</v>
      </c>
      <c r="B182" s="9" t="s">
        <v>160</v>
      </c>
      <c r="C182" s="9" t="s">
        <v>451</v>
      </c>
      <c r="D182" s="9" t="s">
        <v>28</v>
      </c>
      <c r="E182" s="99" t="s">
        <v>29</v>
      </c>
      <c r="F182" s="1">
        <v>865.4</v>
      </c>
      <c r="G182" s="1"/>
      <c r="H182" s="1">
        <f>F182+G182</f>
        <v>865.4</v>
      </c>
      <c r="I182" s="1">
        <v>865.4</v>
      </c>
      <c r="J182" s="1"/>
      <c r="K182" s="1">
        <f>I182+J182</f>
        <v>865.4</v>
      </c>
      <c r="L182" s="1">
        <v>865.4</v>
      </c>
      <c r="M182" s="1"/>
      <c r="N182" s="1">
        <f>L182+M182</f>
        <v>865.4</v>
      </c>
    </row>
    <row r="183" spans="1:14" ht="31.5" outlineLevel="7" x14ac:dyDescent="0.2">
      <c r="A183" s="4" t="s">
        <v>149</v>
      </c>
      <c r="B183" s="4" t="s">
        <v>160</v>
      </c>
      <c r="C183" s="4" t="s">
        <v>26</v>
      </c>
      <c r="D183" s="4"/>
      <c r="E183" s="8" t="s">
        <v>309</v>
      </c>
      <c r="F183" s="113">
        <f>F184</f>
        <v>1902.25153</v>
      </c>
      <c r="G183" s="113">
        <f t="shared" ref="G183:M185" si="132">G184</f>
        <v>0</v>
      </c>
      <c r="H183" s="113">
        <f>H184</f>
        <v>1902.25153</v>
      </c>
      <c r="I183" s="113">
        <f t="shared" si="132"/>
        <v>0</v>
      </c>
      <c r="J183" s="113">
        <f t="shared" si="132"/>
        <v>0</v>
      </c>
      <c r="K183" s="113"/>
      <c r="L183" s="113">
        <f t="shared" si="132"/>
        <v>0</v>
      </c>
      <c r="M183" s="113">
        <f t="shared" si="132"/>
        <v>0</v>
      </c>
      <c r="N183" s="113"/>
    </row>
    <row r="184" spans="1:14" ht="15.75" outlineLevel="7" x14ac:dyDescent="0.2">
      <c r="A184" s="4" t="s">
        <v>149</v>
      </c>
      <c r="B184" s="4" t="s">
        <v>160</v>
      </c>
      <c r="C184" s="4" t="s">
        <v>72</v>
      </c>
      <c r="D184" s="4"/>
      <c r="E184" s="8" t="s">
        <v>361</v>
      </c>
      <c r="F184" s="113">
        <f>F185</f>
        <v>1902.25153</v>
      </c>
      <c r="G184" s="113">
        <f t="shared" si="132"/>
        <v>0</v>
      </c>
      <c r="H184" s="113">
        <f>H185</f>
        <v>1902.25153</v>
      </c>
      <c r="I184" s="113">
        <f t="shared" si="132"/>
        <v>0</v>
      </c>
      <c r="J184" s="113">
        <f t="shared" si="132"/>
        <v>0</v>
      </c>
      <c r="K184" s="113"/>
      <c r="L184" s="113">
        <f t="shared" si="132"/>
        <v>0</v>
      </c>
      <c r="M184" s="113">
        <f t="shared" si="132"/>
        <v>0</v>
      </c>
      <c r="N184" s="113"/>
    </row>
    <row r="185" spans="1:14" ht="15.75" outlineLevel="7" x14ac:dyDescent="0.2">
      <c r="A185" s="4" t="s">
        <v>149</v>
      </c>
      <c r="B185" s="4" t="s">
        <v>160</v>
      </c>
      <c r="C185" s="181" t="s">
        <v>73</v>
      </c>
      <c r="D185" s="181"/>
      <c r="E185" s="102" t="s">
        <v>627</v>
      </c>
      <c r="F185" s="113">
        <f>F186</f>
        <v>1902.25153</v>
      </c>
      <c r="G185" s="113">
        <f t="shared" si="132"/>
        <v>0</v>
      </c>
      <c r="H185" s="113">
        <f>H186</f>
        <v>1902.25153</v>
      </c>
      <c r="I185" s="113">
        <f t="shared" si="132"/>
        <v>0</v>
      </c>
      <c r="J185" s="113">
        <f t="shared" si="132"/>
        <v>0</v>
      </c>
      <c r="K185" s="113"/>
      <c r="L185" s="113">
        <f t="shared" si="132"/>
        <v>0</v>
      </c>
      <c r="M185" s="113">
        <f t="shared" si="132"/>
        <v>0</v>
      </c>
      <c r="N185" s="113"/>
    </row>
    <row r="186" spans="1:14" ht="15.75" outlineLevel="7" x14ac:dyDescent="0.2">
      <c r="A186" s="4"/>
      <c r="B186" s="4"/>
      <c r="C186" s="181" t="s">
        <v>527</v>
      </c>
      <c r="D186" s="181"/>
      <c r="E186" s="102" t="s">
        <v>528</v>
      </c>
      <c r="F186" s="113">
        <f>F189+F187</f>
        <v>1902.25153</v>
      </c>
      <c r="G186" s="113">
        <f t="shared" ref="G186:M186" si="133">G189+G187</f>
        <v>0</v>
      </c>
      <c r="H186" s="113">
        <f>H189+H187</f>
        <v>1902.25153</v>
      </c>
      <c r="I186" s="113">
        <f t="shared" si="133"/>
        <v>0</v>
      </c>
      <c r="J186" s="113">
        <f t="shared" si="133"/>
        <v>0</v>
      </c>
      <c r="K186" s="113"/>
      <c r="L186" s="113">
        <f t="shared" si="133"/>
        <v>0</v>
      </c>
      <c r="M186" s="113">
        <f t="shared" si="133"/>
        <v>0</v>
      </c>
      <c r="N186" s="113"/>
    </row>
    <row r="187" spans="1:14" ht="15.75" outlineLevel="7" x14ac:dyDescent="0.2">
      <c r="A187" s="4" t="s">
        <v>149</v>
      </c>
      <c r="B187" s="4" t="s">
        <v>160</v>
      </c>
      <c r="C187" s="181" t="s">
        <v>529</v>
      </c>
      <c r="D187" s="181"/>
      <c r="E187" s="102" t="s">
        <v>530</v>
      </c>
      <c r="F187" s="113">
        <f>F188</f>
        <v>1584.93</v>
      </c>
      <c r="G187" s="113">
        <f t="shared" ref="G187:M187" si="134">G188</f>
        <v>0</v>
      </c>
      <c r="H187" s="113">
        <f>H188</f>
        <v>1584.93</v>
      </c>
      <c r="I187" s="113">
        <f t="shared" si="134"/>
        <v>0</v>
      </c>
      <c r="J187" s="113">
        <f t="shared" si="134"/>
        <v>0</v>
      </c>
      <c r="K187" s="113"/>
      <c r="L187" s="113">
        <f t="shared" si="134"/>
        <v>0</v>
      </c>
      <c r="M187" s="113">
        <f t="shared" si="134"/>
        <v>0</v>
      </c>
      <c r="N187" s="113"/>
    </row>
    <row r="188" spans="1:14" ht="15.75" outlineLevel="7" x14ac:dyDescent="0.2">
      <c r="A188" s="9" t="s">
        <v>149</v>
      </c>
      <c r="B188" s="9" t="s">
        <v>160</v>
      </c>
      <c r="C188" s="182" t="s">
        <v>529</v>
      </c>
      <c r="D188" s="182" t="s">
        <v>28</v>
      </c>
      <c r="E188" s="180" t="s">
        <v>29</v>
      </c>
      <c r="F188" s="1">
        <v>1584.93</v>
      </c>
      <c r="G188" s="1"/>
      <c r="H188" s="1">
        <f>F188+G188</f>
        <v>1584.93</v>
      </c>
      <c r="I188" s="113"/>
      <c r="J188" s="113"/>
      <c r="K188" s="1"/>
      <c r="L188" s="113"/>
      <c r="M188" s="113"/>
      <c r="N188" s="1"/>
    </row>
    <row r="189" spans="1:14" ht="31.5" outlineLevel="7" x14ac:dyDescent="0.2">
      <c r="A189" s="4" t="s">
        <v>149</v>
      </c>
      <c r="B189" s="4" t="s">
        <v>160</v>
      </c>
      <c r="C189" s="181" t="s">
        <v>529</v>
      </c>
      <c r="D189" s="181"/>
      <c r="E189" s="102" t="s">
        <v>745</v>
      </c>
      <c r="F189" s="113">
        <f>F190</f>
        <v>317.32153</v>
      </c>
      <c r="G189" s="113">
        <f t="shared" ref="G189:M189" si="135">G190</f>
        <v>0</v>
      </c>
      <c r="H189" s="113">
        <f>H190</f>
        <v>317.32153</v>
      </c>
      <c r="I189" s="113">
        <f t="shared" si="135"/>
        <v>0</v>
      </c>
      <c r="J189" s="113">
        <f t="shared" si="135"/>
        <v>0</v>
      </c>
      <c r="K189" s="113"/>
      <c r="L189" s="113">
        <f t="shared" si="135"/>
        <v>0</v>
      </c>
      <c r="M189" s="113">
        <f t="shared" si="135"/>
        <v>0</v>
      </c>
      <c r="N189" s="113"/>
    </row>
    <row r="190" spans="1:14" ht="15.75" outlineLevel="7" x14ac:dyDescent="0.2">
      <c r="A190" s="9" t="s">
        <v>149</v>
      </c>
      <c r="B190" s="9" t="s">
        <v>160</v>
      </c>
      <c r="C190" s="182" t="s">
        <v>529</v>
      </c>
      <c r="D190" s="182" t="s">
        <v>28</v>
      </c>
      <c r="E190" s="180" t="s">
        <v>29</v>
      </c>
      <c r="F190" s="1">
        <v>317.32153</v>
      </c>
      <c r="G190" s="1"/>
      <c r="H190" s="1">
        <f>F190+G190</f>
        <v>317.32153</v>
      </c>
      <c r="I190" s="113"/>
      <c r="J190" s="113"/>
      <c r="K190" s="1"/>
      <c r="L190" s="113"/>
      <c r="M190" s="113"/>
      <c r="N190" s="1"/>
    </row>
    <row r="191" spans="1:14" ht="15.75" outlineLevel="1" x14ac:dyDescent="0.2">
      <c r="A191" s="4" t="s">
        <v>149</v>
      </c>
      <c r="B191" s="4" t="s">
        <v>162</v>
      </c>
      <c r="C191" s="4"/>
      <c r="D191" s="4"/>
      <c r="E191" s="8" t="s">
        <v>163</v>
      </c>
      <c r="F191" s="113">
        <f>F192</f>
        <v>4656.8</v>
      </c>
      <c r="G191" s="113"/>
      <c r="H191" s="113">
        <f>H192</f>
        <v>4656.8</v>
      </c>
      <c r="I191" s="113">
        <f t="shared" ref="I191:N192" si="136">I192</f>
        <v>4656.8</v>
      </c>
      <c r="J191" s="113"/>
      <c r="K191" s="113">
        <f t="shared" si="136"/>
        <v>4656.8</v>
      </c>
      <c r="L191" s="113">
        <f t="shared" si="136"/>
        <v>4656.8</v>
      </c>
      <c r="M191" s="113"/>
      <c r="N191" s="113">
        <f t="shared" si="136"/>
        <v>4656.8</v>
      </c>
    </row>
    <row r="192" spans="1:14" ht="31.5" outlineLevel="2" x14ac:dyDescent="0.2">
      <c r="A192" s="4" t="s">
        <v>149</v>
      </c>
      <c r="B192" s="4" t="s">
        <v>162</v>
      </c>
      <c r="C192" s="4" t="s">
        <v>24</v>
      </c>
      <c r="D192" s="4"/>
      <c r="E192" s="8" t="s">
        <v>297</v>
      </c>
      <c r="F192" s="113">
        <f>F193</f>
        <v>4656.8</v>
      </c>
      <c r="G192" s="113"/>
      <c r="H192" s="113">
        <f>H193</f>
        <v>4656.8</v>
      </c>
      <c r="I192" s="113">
        <f t="shared" si="136"/>
        <v>4656.8</v>
      </c>
      <c r="J192" s="113"/>
      <c r="K192" s="113">
        <f t="shared" si="136"/>
        <v>4656.8</v>
      </c>
      <c r="L192" s="113">
        <f t="shared" si="136"/>
        <v>4656.8</v>
      </c>
      <c r="M192" s="113"/>
      <c r="N192" s="113">
        <f t="shared" si="136"/>
        <v>4656.8</v>
      </c>
    </row>
    <row r="193" spans="1:14" ht="15.75" outlineLevel="3" x14ac:dyDescent="0.2">
      <c r="A193" s="4" t="s">
        <v>149</v>
      </c>
      <c r="B193" s="4" t="s">
        <v>162</v>
      </c>
      <c r="C193" s="4" t="s">
        <v>433</v>
      </c>
      <c r="D193" s="4"/>
      <c r="E193" s="8" t="s">
        <v>380</v>
      </c>
      <c r="F193" s="113">
        <f>F194+F197</f>
        <v>4656.8</v>
      </c>
      <c r="G193" s="113"/>
      <c r="H193" s="113">
        <f>H194+H197</f>
        <v>4656.8</v>
      </c>
      <c r="I193" s="113">
        <f t="shared" ref="I193:N193" si="137">I194+I197</f>
        <v>4656.8</v>
      </c>
      <c r="J193" s="113"/>
      <c r="K193" s="113">
        <f t="shared" si="137"/>
        <v>4656.8</v>
      </c>
      <c r="L193" s="113">
        <f t="shared" si="137"/>
        <v>4656.8</v>
      </c>
      <c r="M193" s="113">
        <f t="shared" si="137"/>
        <v>0</v>
      </c>
      <c r="N193" s="113">
        <f t="shared" si="137"/>
        <v>4656.8</v>
      </c>
    </row>
    <row r="194" spans="1:14" ht="15.75" outlineLevel="4" x14ac:dyDescent="0.2">
      <c r="A194" s="4" t="s">
        <v>149</v>
      </c>
      <c r="B194" s="4" t="s">
        <v>162</v>
      </c>
      <c r="C194" s="4" t="s">
        <v>434</v>
      </c>
      <c r="D194" s="4"/>
      <c r="E194" s="8" t="s">
        <v>627</v>
      </c>
      <c r="F194" s="113">
        <f>F195</f>
        <v>839</v>
      </c>
      <c r="G194" s="113"/>
      <c r="H194" s="113">
        <f>H195</f>
        <v>839</v>
      </c>
      <c r="I194" s="113">
        <f t="shared" ref="I194:N195" si="138">I195</f>
        <v>839</v>
      </c>
      <c r="J194" s="113"/>
      <c r="K194" s="113">
        <f t="shared" si="138"/>
        <v>839</v>
      </c>
      <c r="L194" s="113">
        <f t="shared" si="138"/>
        <v>839</v>
      </c>
      <c r="M194" s="113">
        <f t="shared" si="138"/>
        <v>0</v>
      </c>
      <c r="N194" s="113">
        <f t="shared" si="138"/>
        <v>839</v>
      </c>
    </row>
    <row r="195" spans="1:14" ht="15.75" outlineLevel="5" x14ac:dyDescent="0.2">
      <c r="A195" s="4" t="s">
        <v>149</v>
      </c>
      <c r="B195" s="4" t="s">
        <v>162</v>
      </c>
      <c r="C195" s="101" t="s">
        <v>435</v>
      </c>
      <c r="D195" s="101"/>
      <c r="E195" s="189" t="s">
        <v>436</v>
      </c>
      <c r="F195" s="113">
        <f>F196</f>
        <v>839</v>
      </c>
      <c r="G195" s="113"/>
      <c r="H195" s="113">
        <f>H196</f>
        <v>839</v>
      </c>
      <c r="I195" s="113">
        <f t="shared" si="138"/>
        <v>839</v>
      </c>
      <c r="J195" s="113"/>
      <c r="K195" s="113">
        <f t="shared" si="138"/>
        <v>839</v>
      </c>
      <c r="L195" s="113">
        <f t="shared" si="138"/>
        <v>839</v>
      </c>
      <c r="M195" s="113">
        <f t="shared" si="138"/>
        <v>0</v>
      </c>
      <c r="N195" s="113">
        <f t="shared" si="138"/>
        <v>839</v>
      </c>
    </row>
    <row r="196" spans="1:14" ht="15.75" outlineLevel="7" x14ac:dyDescent="0.2">
      <c r="A196" s="9" t="s">
        <v>149</v>
      </c>
      <c r="B196" s="9" t="s">
        <v>162</v>
      </c>
      <c r="C196" s="179" t="s">
        <v>435</v>
      </c>
      <c r="D196" s="179" t="s">
        <v>28</v>
      </c>
      <c r="E196" s="190" t="s">
        <v>29</v>
      </c>
      <c r="F196" s="110">
        <f>839</f>
        <v>839</v>
      </c>
      <c r="G196" s="110"/>
      <c r="H196" s="1">
        <f>F196+G196</f>
        <v>839</v>
      </c>
      <c r="I196" s="110">
        <f>839</f>
        <v>839</v>
      </c>
      <c r="J196" s="110"/>
      <c r="K196" s="1">
        <f>I196+J196</f>
        <v>839</v>
      </c>
      <c r="L196" s="110">
        <f>839</f>
        <v>839</v>
      </c>
      <c r="M196" s="110"/>
      <c r="N196" s="1">
        <f>L196+M196</f>
        <v>839</v>
      </c>
    </row>
    <row r="197" spans="1:14" ht="15.75" outlineLevel="7" x14ac:dyDescent="0.2">
      <c r="A197" s="4" t="s">
        <v>149</v>
      </c>
      <c r="B197" s="4" t="s">
        <v>162</v>
      </c>
      <c r="C197" s="4" t="s">
        <v>446</v>
      </c>
      <c r="D197" s="4"/>
      <c r="E197" s="8" t="s">
        <v>638</v>
      </c>
      <c r="F197" s="113">
        <f>F198+F201+F203</f>
        <v>3817.8</v>
      </c>
      <c r="G197" s="113"/>
      <c r="H197" s="113">
        <f>H198+H201+H203</f>
        <v>3817.8</v>
      </c>
      <c r="I197" s="113">
        <f t="shared" ref="I197:N197" si="139">I198+I201+I203</f>
        <v>3817.8</v>
      </c>
      <c r="J197" s="113"/>
      <c r="K197" s="113">
        <f t="shared" si="139"/>
        <v>3817.8</v>
      </c>
      <c r="L197" s="113">
        <f t="shared" si="139"/>
        <v>3817.8</v>
      </c>
      <c r="M197" s="113"/>
      <c r="N197" s="113">
        <f t="shared" si="139"/>
        <v>3817.8</v>
      </c>
    </row>
    <row r="198" spans="1:14" ht="15.75" outlineLevel="1" x14ac:dyDescent="0.2">
      <c r="A198" s="4" t="s">
        <v>149</v>
      </c>
      <c r="B198" s="4" t="s">
        <v>162</v>
      </c>
      <c r="C198" s="4" t="s">
        <v>447</v>
      </c>
      <c r="D198" s="4"/>
      <c r="E198" s="8" t="s">
        <v>40</v>
      </c>
      <c r="F198" s="113">
        <f>F199+F200</f>
        <v>2700</v>
      </c>
      <c r="G198" s="113"/>
      <c r="H198" s="113">
        <f>H199+H200</f>
        <v>2700</v>
      </c>
      <c r="I198" s="113">
        <f t="shared" ref="I198:N198" si="140">I199+I200</f>
        <v>2700</v>
      </c>
      <c r="J198" s="113"/>
      <c r="K198" s="113">
        <f t="shared" si="140"/>
        <v>2700</v>
      </c>
      <c r="L198" s="113">
        <f t="shared" si="140"/>
        <v>2700</v>
      </c>
      <c r="M198" s="113"/>
      <c r="N198" s="113">
        <f t="shared" si="140"/>
        <v>2700</v>
      </c>
    </row>
    <row r="199" spans="1:14" ht="15.75" outlineLevel="2" x14ac:dyDescent="0.2">
      <c r="A199" s="9" t="s">
        <v>149</v>
      </c>
      <c r="B199" s="9" t="s">
        <v>162</v>
      </c>
      <c r="C199" s="9" t="s">
        <v>447</v>
      </c>
      <c r="D199" s="9" t="s">
        <v>6</v>
      </c>
      <c r="E199" s="99" t="s">
        <v>7</v>
      </c>
      <c r="F199" s="1">
        <v>1500</v>
      </c>
      <c r="G199" s="1"/>
      <c r="H199" s="1">
        <f t="shared" ref="H199:H200" si="141">F199+G199</f>
        <v>1500</v>
      </c>
      <c r="I199" s="100">
        <v>1500</v>
      </c>
      <c r="J199" s="100"/>
      <c r="K199" s="1">
        <f t="shared" ref="K199:K200" si="142">I199+J199</f>
        <v>1500</v>
      </c>
      <c r="L199" s="100">
        <v>1500</v>
      </c>
      <c r="M199" s="100"/>
      <c r="N199" s="1">
        <f t="shared" ref="N199:N200" si="143">L199+M199</f>
        <v>1500</v>
      </c>
    </row>
    <row r="200" spans="1:14" ht="15.75" outlineLevel="3" x14ac:dyDescent="0.2">
      <c r="A200" s="9" t="s">
        <v>149</v>
      </c>
      <c r="B200" s="9" t="s">
        <v>162</v>
      </c>
      <c r="C200" s="9" t="s">
        <v>447</v>
      </c>
      <c r="D200" s="9" t="s">
        <v>17</v>
      </c>
      <c r="E200" s="99" t="s">
        <v>18</v>
      </c>
      <c r="F200" s="1">
        <v>1200</v>
      </c>
      <c r="G200" s="1"/>
      <c r="H200" s="1">
        <f t="shared" si="141"/>
        <v>1200</v>
      </c>
      <c r="I200" s="100">
        <v>1200</v>
      </c>
      <c r="J200" s="100"/>
      <c r="K200" s="1">
        <f t="shared" si="142"/>
        <v>1200</v>
      </c>
      <c r="L200" s="100">
        <v>1200</v>
      </c>
      <c r="M200" s="100"/>
      <c r="N200" s="1">
        <f t="shared" si="143"/>
        <v>1200</v>
      </c>
    </row>
    <row r="201" spans="1:14" ht="31.5" outlineLevel="4" x14ac:dyDescent="0.2">
      <c r="A201" s="4" t="s">
        <v>149</v>
      </c>
      <c r="B201" s="4" t="s">
        <v>162</v>
      </c>
      <c r="C201" s="4" t="s">
        <v>459</v>
      </c>
      <c r="D201" s="4"/>
      <c r="E201" s="8" t="s">
        <v>760</v>
      </c>
      <c r="F201" s="113">
        <f>F202</f>
        <v>765</v>
      </c>
      <c r="G201" s="113"/>
      <c r="H201" s="113">
        <f>H202</f>
        <v>765</v>
      </c>
      <c r="I201" s="113">
        <f t="shared" ref="I201:N201" si="144">I202</f>
        <v>765</v>
      </c>
      <c r="J201" s="113"/>
      <c r="K201" s="113">
        <f t="shared" si="144"/>
        <v>765</v>
      </c>
      <c r="L201" s="113">
        <f t="shared" si="144"/>
        <v>765</v>
      </c>
      <c r="M201" s="113"/>
      <c r="N201" s="113">
        <f t="shared" si="144"/>
        <v>765</v>
      </c>
    </row>
    <row r="202" spans="1:14" ht="47.25" outlineLevel="5" x14ac:dyDescent="0.2">
      <c r="A202" s="9" t="s">
        <v>149</v>
      </c>
      <c r="B202" s="9" t="s">
        <v>162</v>
      </c>
      <c r="C202" s="9" t="s">
        <v>459</v>
      </c>
      <c r="D202" s="9" t="s">
        <v>3</v>
      </c>
      <c r="E202" s="99" t="s">
        <v>4</v>
      </c>
      <c r="F202" s="1">
        <v>765</v>
      </c>
      <c r="G202" s="1"/>
      <c r="H202" s="1">
        <f>F202+G202</f>
        <v>765</v>
      </c>
      <c r="I202" s="100">
        <v>765</v>
      </c>
      <c r="J202" s="100"/>
      <c r="K202" s="1">
        <f>I202+J202</f>
        <v>765</v>
      </c>
      <c r="L202" s="100">
        <v>765</v>
      </c>
      <c r="M202" s="100"/>
      <c r="N202" s="1">
        <f>L202+M202</f>
        <v>765</v>
      </c>
    </row>
    <row r="203" spans="1:14" s="191" customFormat="1" ht="31.5" outlineLevel="7" x14ac:dyDescent="0.2">
      <c r="A203" s="4" t="s">
        <v>149</v>
      </c>
      <c r="B203" s="4" t="s">
        <v>162</v>
      </c>
      <c r="C203" s="4" t="s">
        <v>459</v>
      </c>
      <c r="D203" s="4"/>
      <c r="E203" s="8" t="s">
        <v>763</v>
      </c>
      <c r="F203" s="113">
        <f>F204</f>
        <v>352.8</v>
      </c>
      <c r="G203" s="113"/>
      <c r="H203" s="113">
        <f>H204</f>
        <v>352.8</v>
      </c>
      <c r="I203" s="113">
        <f t="shared" ref="I203:N203" si="145">I204</f>
        <v>352.8</v>
      </c>
      <c r="J203" s="113"/>
      <c r="K203" s="113">
        <f t="shared" si="145"/>
        <v>352.8</v>
      </c>
      <c r="L203" s="113">
        <f t="shared" si="145"/>
        <v>352.8</v>
      </c>
      <c r="M203" s="113"/>
      <c r="N203" s="113">
        <f t="shared" si="145"/>
        <v>352.8</v>
      </c>
    </row>
    <row r="204" spans="1:14" ht="47.25" outlineLevel="7" x14ac:dyDescent="0.2">
      <c r="A204" s="9" t="s">
        <v>149</v>
      </c>
      <c r="B204" s="9" t="s">
        <v>162</v>
      </c>
      <c r="C204" s="9" t="s">
        <v>459</v>
      </c>
      <c r="D204" s="9" t="s">
        <v>3</v>
      </c>
      <c r="E204" s="99" t="s">
        <v>4</v>
      </c>
      <c r="F204" s="1">
        <v>352.8</v>
      </c>
      <c r="G204" s="1"/>
      <c r="H204" s="1">
        <f>F204+G204</f>
        <v>352.8</v>
      </c>
      <c r="I204" s="100">
        <v>352.8</v>
      </c>
      <c r="J204" s="100"/>
      <c r="K204" s="1">
        <f>I204+J204</f>
        <v>352.8</v>
      </c>
      <c r="L204" s="100">
        <v>352.8</v>
      </c>
      <c r="M204" s="100"/>
      <c r="N204" s="1">
        <f>L204+M204</f>
        <v>352.8</v>
      </c>
    </row>
    <row r="205" spans="1:14" ht="15.75" outlineLevel="7" x14ac:dyDescent="0.2">
      <c r="A205" s="4" t="s">
        <v>149</v>
      </c>
      <c r="B205" s="4" t="s">
        <v>164</v>
      </c>
      <c r="C205" s="9"/>
      <c r="D205" s="9"/>
      <c r="E205" s="177" t="s">
        <v>165</v>
      </c>
      <c r="F205" s="113">
        <f t="shared" ref="F205:N205" si="146">F206+F227+F235+F247+F275</f>
        <v>584759.0149500001</v>
      </c>
      <c r="G205" s="113"/>
      <c r="H205" s="113">
        <f t="shared" si="146"/>
        <v>584759.0149500001</v>
      </c>
      <c r="I205" s="113">
        <f t="shared" si="146"/>
        <v>581035.07778299996</v>
      </c>
      <c r="J205" s="113"/>
      <c r="K205" s="113">
        <f t="shared" si="146"/>
        <v>581035.07778299996</v>
      </c>
      <c r="L205" s="113">
        <f t="shared" si="146"/>
        <v>457783.97778299998</v>
      </c>
      <c r="M205" s="113"/>
      <c r="N205" s="113">
        <f t="shared" si="146"/>
        <v>457783.97778299998</v>
      </c>
    </row>
    <row r="206" spans="1:14" ht="15.75" outlineLevel="7" x14ac:dyDescent="0.2">
      <c r="A206" s="4" t="s">
        <v>149</v>
      </c>
      <c r="B206" s="4" t="s">
        <v>166</v>
      </c>
      <c r="C206" s="4"/>
      <c r="D206" s="4"/>
      <c r="E206" s="8" t="s">
        <v>167</v>
      </c>
      <c r="F206" s="113">
        <f>F207+F214+F222</f>
        <v>8702</v>
      </c>
      <c r="G206" s="113"/>
      <c r="H206" s="113">
        <f>H207+H214+H222</f>
        <v>8702</v>
      </c>
      <c r="I206" s="113">
        <f t="shared" ref="I206:N206" si="147">I207+I214+I222</f>
        <v>8706.2999999999993</v>
      </c>
      <c r="J206" s="113"/>
      <c r="K206" s="113">
        <f t="shared" si="147"/>
        <v>8706.2999999999993</v>
      </c>
      <c r="L206" s="113">
        <f t="shared" si="147"/>
        <v>8706.2999999999993</v>
      </c>
      <c r="M206" s="113"/>
      <c r="N206" s="113">
        <f t="shared" si="147"/>
        <v>8706.2999999999993</v>
      </c>
    </row>
    <row r="207" spans="1:14" ht="31.5" outlineLevel="7" x14ac:dyDescent="0.2">
      <c r="A207" s="4" t="s">
        <v>149</v>
      </c>
      <c r="B207" s="4" t="s">
        <v>166</v>
      </c>
      <c r="C207" s="4" t="s">
        <v>24</v>
      </c>
      <c r="D207" s="4"/>
      <c r="E207" s="8" t="s">
        <v>297</v>
      </c>
      <c r="F207" s="113">
        <f>F208</f>
        <v>5272</v>
      </c>
      <c r="G207" s="113"/>
      <c r="H207" s="113">
        <f>H208</f>
        <v>5272</v>
      </c>
      <c r="I207" s="113">
        <f t="shared" ref="I207:N208" si="148">I208</f>
        <v>5276.3</v>
      </c>
      <c r="J207" s="113"/>
      <c r="K207" s="113">
        <f t="shared" si="148"/>
        <v>5276.3</v>
      </c>
      <c r="L207" s="113">
        <f t="shared" si="148"/>
        <v>5276.3</v>
      </c>
      <c r="M207" s="113"/>
      <c r="N207" s="113">
        <f t="shared" si="148"/>
        <v>5276.3</v>
      </c>
    </row>
    <row r="208" spans="1:14" ht="15.75" outlineLevel="4" x14ac:dyDescent="0.2">
      <c r="A208" s="4" t="s">
        <v>149</v>
      </c>
      <c r="B208" s="4" t="s">
        <v>166</v>
      </c>
      <c r="C208" s="4" t="s">
        <v>433</v>
      </c>
      <c r="D208" s="4"/>
      <c r="E208" s="8" t="s">
        <v>380</v>
      </c>
      <c r="F208" s="113">
        <f>F209</f>
        <v>5272</v>
      </c>
      <c r="G208" s="113"/>
      <c r="H208" s="113">
        <f>H209</f>
        <v>5272</v>
      </c>
      <c r="I208" s="113">
        <f t="shared" si="148"/>
        <v>5276.3</v>
      </c>
      <c r="J208" s="113"/>
      <c r="K208" s="113">
        <f t="shared" si="148"/>
        <v>5276.3</v>
      </c>
      <c r="L208" s="113">
        <f t="shared" si="148"/>
        <v>5276.3</v>
      </c>
      <c r="M208" s="113"/>
      <c r="N208" s="113">
        <f t="shared" si="148"/>
        <v>5276.3</v>
      </c>
    </row>
    <row r="209" spans="1:14" s="171" customFormat="1" ht="31.5" outlineLevel="2" x14ac:dyDescent="0.2">
      <c r="A209" s="4" t="s">
        <v>149</v>
      </c>
      <c r="B209" s="4" t="s">
        <v>166</v>
      </c>
      <c r="C209" s="4" t="s">
        <v>442</v>
      </c>
      <c r="D209" s="4"/>
      <c r="E209" s="8" t="s">
        <v>628</v>
      </c>
      <c r="F209" s="114">
        <f>F210+F212</f>
        <v>5272</v>
      </c>
      <c r="G209" s="114"/>
      <c r="H209" s="114">
        <f>H210+H212</f>
        <v>5272</v>
      </c>
      <c r="I209" s="114">
        <f t="shared" ref="I209:N209" si="149">I210+I212</f>
        <v>5276.3</v>
      </c>
      <c r="J209" s="114"/>
      <c r="K209" s="114">
        <f t="shared" si="149"/>
        <v>5276.3</v>
      </c>
      <c r="L209" s="114">
        <f t="shared" si="149"/>
        <v>5276.3</v>
      </c>
      <c r="M209" s="114"/>
      <c r="N209" s="114">
        <f t="shared" si="149"/>
        <v>5276.3</v>
      </c>
    </row>
    <row r="210" spans="1:14" s="191" customFormat="1" ht="31.5" outlineLevel="7" x14ac:dyDescent="0.2">
      <c r="A210" s="4" t="s">
        <v>149</v>
      </c>
      <c r="B210" s="4" t="s">
        <v>166</v>
      </c>
      <c r="C210" s="4" t="s">
        <v>444</v>
      </c>
      <c r="D210" s="4"/>
      <c r="E210" s="8" t="s">
        <v>257</v>
      </c>
      <c r="F210" s="113">
        <f>F211</f>
        <v>154.69999999999999</v>
      </c>
      <c r="G210" s="113"/>
      <c r="H210" s="113">
        <f>H211</f>
        <v>154.69999999999999</v>
      </c>
      <c r="I210" s="113">
        <f t="shared" ref="I210:N210" si="150">I211</f>
        <v>159</v>
      </c>
      <c r="J210" s="113"/>
      <c r="K210" s="113">
        <f t="shared" si="150"/>
        <v>159</v>
      </c>
      <c r="L210" s="113">
        <f t="shared" si="150"/>
        <v>159</v>
      </c>
      <c r="M210" s="113"/>
      <c r="N210" s="113">
        <f t="shared" si="150"/>
        <v>159</v>
      </c>
    </row>
    <row r="211" spans="1:14" ht="15.75" outlineLevel="5" x14ac:dyDescent="0.2">
      <c r="A211" s="9" t="s">
        <v>149</v>
      </c>
      <c r="B211" s="9" t="s">
        <v>166</v>
      </c>
      <c r="C211" s="9" t="s">
        <v>444</v>
      </c>
      <c r="D211" s="9" t="s">
        <v>28</v>
      </c>
      <c r="E211" s="99" t="s">
        <v>29</v>
      </c>
      <c r="F211" s="1">
        <v>154.69999999999999</v>
      </c>
      <c r="G211" s="1"/>
      <c r="H211" s="1">
        <f>F211+G211</f>
        <v>154.69999999999999</v>
      </c>
      <c r="I211" s="1">
        <v>159</v>
      </c>
      <c r="J211" s="1"/>
      <c r="K211" s="1">
        <f>I211+J211</f>
        <v>159</v>
      </c>
      <c r="L211" s="1">
        <v>159</v>
      </c>
      <c r="M211" s="1"/>
      <c r="N211" s="1">
        <f>L211+M211</f>
        <v>159</v>
      </c>
    </row>
    <row r="212" spans="1:14" ht="31.5" outlineLevel="5" x14ac:dyDescent="0.2">
      <c r="A212" s="4" t="s">
        <v>149</v>
      </c>
      <c r="B212" s="4" t="s">
        <v>166</v>
      </c>
      <c r="C212" s="4" t="s">
        <v>445</v>
      </c>
      <c r="D212" s="4"/>
      <c r="E212" s="8" t="s">
        <v>258</v>
      </c>
      <c r="F212" s="113">
        <f>F213</f>
        <v>5117.3</v>
      </c>
      <c r="G212" s="113"/>
      <c r="H212" s="113">
        <f>H213</f>
        <v>5117.3</v>
      </c>
      <c r="I212" s="113">
        <f t="shared" ref="I212:N212" si="151">I213</f>
        <v>5117.3</v>
      </c>
      <c r="J212" s="113"/>
      <c r="K212" s="113">
        <f t="shared" si="151"/>
        <v>5117.3</v>
      </c>
      <c r="L212" s="113">
        <f t="shared" si="151"/>
        <v>5117.3</v>
      </c>
      <c r="M212" s="113"/>
      <c r="N212" s="113">
        <f t="shared" si="151"/>
        <v>5117.3</v>
      </c>
    </row>
    <row r="213" spans="1:14" ht="15.75" outlineLevel="7" x14ac:dyDescent="0.2">
      <c r="A213" s="9" t="s">
        <v>149</v>
      </c>
      <c r="B213" s="9" t="s">
        <v>166</v>
      </c>
      <c r="C213" s="9" t="s">
        <v>445</v>
      </c>
      <c r="D213" s="9" t="s">
        <v>28</v>
      </c>
      <c r="E213" s="99" t="s">
        <v>29</v>
      </c>
      <c r="F213" s="1">
        <v>5117.3</v>
      </c>
      <c r="G213" s="1"/>
      <c r="H213" s="1">
        <f>F213+G213</f>
        <v>5117.3</v>
      </c>
      <c r="I213" s="100">
        <v>5117.3</v>
      </c>
      <c r="J213" s="100"/>
      <c r="K213" s="1">
        <f>I213+J213</f>
        <v>5117.3</v>
      </c>
      <c r="L213" s="100">
        <v>5117.3</v>
      </c>
      <c r="M213" s="100"/>
      <c r="N213" s="1">
        <f>L213+M213</f>
        <v>5117.3</v>
      </c>
    </row>
    <row r="214" spans="1:14" ht="15.75" outlineLevel="7" x14ac:dyDescent="0.2">
      <c r="A214" s="4" t="s">
        <v>149</v>
      </c>
      <c r="B214" s="4" t="s">
        <v>166</v>
      </c>
      <c r="C214" s="4" t="s">
        <v>41</v>
      </c>
      <c r="D214" s="4"/>
      <c r="E214" s="8" t="s">
        <v>299</v>
      </c>
      <c r="F214" s="113">
        <f>F215</f>
        <v>2450</v>
      </c>
      <c r="G214" s="113"/>
      <c r="H214" s="113">
        <f>H215</f>
        <v>2450</v>
      </c>
      <c r="I214" s="113">
        <f t="shared" ref="I214:N214" si="152">I215</f>
        <v>2450</v>
      </c>
      <c r="J214" s="113"/>
      <c r="K214" s="113">
        <f t="shared" si="152"/>
        <v>2450</v>
      </c>
      <c r="L214" s="113">
        <f t="shared" si="152"/>
        <v>2450</v>
      </c>
      <c r="M214" s="113"/>
      <c r="N214" s="113">
        <f t="shared" si="152"/>
        <v>2450</v>
      </c>
    </row>
    <row r="215" spans="1:14" ht="15.75" outlineLevel="7" x14ac:dyDescent="0.2">
      <c r="A215" s="4" t="s">
        <v>149</v>
      </c>
      <c r="B215" s="4" t="s">
        <v>166</v>
      </c>
      <c r="C215" s="4" t="s">
        <v>42</v>
      </c>
      <c r="D215" s="4"/>
      <c r="E215" s="8" t="s">
        <v>361</v>
      </c>
      <c r="F215" s="113">
        <f>F216+F219</f>
        <v>2450</v>
      </c>
      <c r="G215" s="113"/>
      <c r="H215" s="113">
        <f>H216+H219</f>
        <v>2450</v>
      </c>
      <c r="I215" s="113">
        <f t="shared" ref="I215:N215" si="153">I216+I219</f>
        <v>2450</v>
      </c>
      <c r="J215" s="113"/>
      <c r="K215" s="113">
        <f t="shared" si="153"/>
        <v>2450</v>
      </c>
      <c r="L215" s="113">
        <f t="shared" si="153"/>
        <v>2450</v>
      </c>
      <c r="M215" s="113"/>
      <c r="N215" s="113">
        <f t="shared" si="153"/>
        <v>2450</v>
      </c>
    </row>
    <row r="216" spans="1:14" ht="31.5" outlineLevel="7" x14ac:dyDescent="0.2">
      <c r="A216" s="4" t="s">
        <v>149</v>
      </c>
      <c r="B216" s="4" t="s">
        <v>166</v>
      </c>
      <c r="C216" s="4" t="s">
        <v>359</v>
      </c>
      <c r="D216" s="4"/>
      <c r="E216" s="8" t="s">
        <v>641</v>
      </c>
      <c r="F216" s="113">
        <f>F217</f>
        <v>1470</v>
      </c>
      <c r="G216" s="113"/>
      <c r="H216" s="113">
        <f>H217</f>
        <v>1470</v>
      </c>
      <c r="I216" s="113">
        <f t="shared" ref="I216:N217" si="154">I217</f>
        <v>1470</v>
      </c>
      <c r="J216" s="113"/>
      <c r="K216" s="113">
        <f t="shared" si="154"/>
        <v>1470</v>
      </c>
      <c r="L216" s="113">
        <f t="shared" si="154"/>
        <v>1470</v>
      </c>
      <c r="M216" s="113"/>
      <c r="N216" s="113">
        <f t="shared" si="154"/>
        <v>1470</v>
      </c>
    </row>
    <row r="217" spans="1:14" ht="15.75" outlineLevel="7" x14ac:dyDescent="0.2">
      <c r="A217" s="4" t="s">
        <v>149</v>
      </c>
      <c r="B217" s="4" t="s">
        <v>166</v>
      </c>
      <c r="C217" s="4" t="s">
        <v>467</v>
      </c>
      <c r="D217" s="4"/>
      <c r="E217" s="8" t="s">
        <v>43</v>
      </c>
      <c r="F217" s="113">
        <f>F218</f>
        <v>1470</v>
      </c>
      <c r="G217" s="113"/>
      <c r="H217" s="113">
        <f>H218</f>
        <v>1470</v>
      </c>
      <c r="I217" s="113">
        <f t="shared" si="154"/>
        <v>1470</v>
      </c>
      <c r="J217" s="113"/>
      <c r="K217" s="113">
        <f t="shared" si="154"/>
        <v>1470</v>
      </c>
      <c r="L217" s="113">
        <f t="shared" si="154"/>
        <v>1470</v>
      </c>
      <c r="M217" s="113"/>
      <c r="N217" s="113">
        <f t="shared" si="154"/>
        <v>1470</v>
      </c>
    </row>
    <row r="218" spans="1:14" ht="15.75" outlineLevel="7" x14ac:dyDescent="0.2">
      <c r="A218" s="9" t="s">
        <v>149</v>
      </c>
      <c r="B218" s="9" t="s">
        <v>166</v>
      </c>
      <c r="C218" s="9" t="s">
        <v>467</v>
      </c>
      <c r="D218" s="9" t="s">
        <v>13</v>
      </c>
      <c r="E218" s="99" t="s">
        <v>14</v>
      </c>
      <c r="F218" s="1">
        <v>1470</v>
      </c>
      <c r="G218" s="1"/>
      <c r="H218" s="1">
        <f>F218+G218</f>
        <v>1470</v>
      </c>
      <c r="I218" s="1">
        <v>1470</v>
      </c>
      <c r="J218" s="1"/>
      <c r="K218" s="1">
        <f>I218+J218</f>
        <v>1470</v>
      </c>
      <c r="L218" s="1">
        <v>1470</v>
      </c>
      <c r="M218" s="1"/>
      <c r="N218" s="1">
        <f>L218+M218</f>
        <v>1470</v>
      </c>
    </row>
    <row r="219" spans="1:14" ht="31.5" outlineLevel="7" x14ac:dyDescent="0.2">
      <c r="A219" s="4" t="s">
        <v>149</v>
      </c>
      <c r="B219" s="4" t="s">
        <v>166</v>
      </c>
      <c r="C219" s="4" t="s">
        <v>44</v>
      </c>
      <c r="D219" s="4"/>
      <c r="E219" s="8" t="s">
        <v>45</v>
      </c>
      <c r="F219" s="113">
        <f>F220</f>
        <v>980</v>
      </c>
      <c r="G219" s="113"/>
      <c r="H219" s="113">
        <f>H220</f>
        <v>980</v>
      </c>
      <c r="I219" s="113">
        <f t="shared" ref="I219:N220" si="155">I220</f>
        <v>980</v>
      </c>
      <c r="J219" s="113"/>
      <c r="K219" s="113">
        <f t="shared" si="155"/>
        <v>980</v>
      </c>
      <c r="L219" s="113">
        <f t="shared" si="155"/>
        <v>980</v>
      </c>
      <c r="M219" s="113"/>
      <c r="N219" s="113">
        <f t="shared" si="155"/>
        <v>980</v>
      </c>
    </row>
    <row r="220" spans="1:14" ht="15.75" outlineLevel="7" x14ac:dyDescent="0.2">
      <c r="A220" s="4" t="s">
        <v>149</v>
      </c>
      <c r="B220" s="4" t="s">
        <v>166</v>
      </c>
      <c r="C220" s="181" t="s">
        <v>468</v>
      </c>
      <c r="D220" s="181"/>
      <c r="E220" s="102" t="s">
        <v>46</v>
      </c>
      <c r="F220" s="113">
        <f>F221</f>
        <v>980</v>
      </c>
      <c r="G220" s="113"/>
      <c r="H220" s="113">
        <f>H221</f>
        <v>980</v>
      </c>
      <c r="I220" s="113">
        <f t="shared" si="155"/>
        <v>980</v>
      </c>
      <c r="J220" s="113"/>
      <c r="K220" s="113">
        <f t="shared" si="155"/>
        <v>980</v>
      </c>
      <c r="L220" s="113">
        <f t="shared" si="155"/>
        <v>980</v>
      </c>
      <c r="M220" s="113"/>
      <c r="N220" s="113">
        <f t="shared" si="155"/>
        <v>980</v>
      </c>
    </row>
    <row r="221" spans="1:14" ht="15.75" outlineLevel="7" x14ac:dyDescent="0.2">
      <c r="A221" s="9" t="s">
        <v>149</v>
      </c>
      <c r="B221" s="9" t="s">
        <v>166</v>
      </c>
      <c r="C221" s="182" t="s">
        <v>468</v>
      </c>
      <c r="D221" s="183" t="s">
        <v>13</v>
      </c>
      <c r="E221" s="180" t="s">
        <v>14</v>
      </c>
      <c r="F221" s="110">
        <v>980</v>
      </c>
      <c r="G221" s="110"/>
      <c r="H221" s="1">
        <f>F221+G221</f>
        <v>980</v>
      </c>
      <c r="I221" s="110">
        <v>980</v>
      </c>
      <c r="J221" s="110"/>
      <c r="K221" s="1">
        <f>I221+J221</f>
        <v>980</v>
      </c>
      <c r="L221" s="110">
        <v>980</v>
      </c>
      <c r="M221" s="110"/>
      <c r="N221" s="1">
        <f>L221+M221</f>
        <v>980</v>
      </c>
    </row>
    <row r="222" spans="1:14" ht="31.5" outlineLevel="7" x14ac:dyDescent="0.2">
      <c r="A222" s="4" t="s">
        <v>149</v>
      </c>
      <c r="B222" s="4" t="s">
        <v>166</v>
      </c>
      <c r="C222" s="4" t="s">
        <v>47</v>
      </c>
      <c r="D222" s="4"/>
      <c r="E222" s="8" t="s">
        <v>300</v>
      </c>
      <c r="F222" s="113">
        <f>F223</f>
        <v>980</v>
      </c>
      <c r="G222" s="113"/>
      <c r="H222" s="113">
        <f>H223</f>
        <v>980</v>
      </c>
      <c r="I222" s="113">
        <f t="shared" ref="I222:N225" si="156">I223</f>
        <v>980</v>
      </c>
      <c r="J222" s="113"/>
      <c r="K222" s="113">
        <f t="shared" si="156"/>
        <v>980</v>
      </c>
      <c r="L222" s="113">
        <f t="shared" si="156"/>
        <v>980</v>
      </c>
      <c r="M222" s="113"/>
      <c r="N222" s="113">
        <f t="shared" si="156"/>
        <v>980</v>
      </c>
    </row>
    <row r="223" spans="1:14" ht="15.75" outlineLevel="7" x14ac:dyDescent="0.2">
      <c r="A223" s="4" t="s">
        <v>149</v>
      </c>
      <c r="B223" s="4" t="s">
        <v>166</v>
      </c>
      <c r="C223" s="181" t="s">
        <v>51</v>
      </c>
      <c r="D223" s="181"/>
      <c r="E223" s="102" t="s">
        <v>361</v>
      </c>
      <c r="F223" s="113">
        <f>F224</f>
        <v>980</v>
      </c>
      <c r="G223" s="113"/>
      <c r="H223" s="113">
        <f>H224</f>
        <v>980</v>
      </c>
      <c r="I223" s="113">
        <f t="shared" si="156"/>
        <v>980</v>
      </c>
      <c r="J223" s="113"/>
      <c r="K223" s="113">
        <f t="shared" si="156"/>
        <v>980</v>
      </c>
      <c r="L223" s="113">
        <f t="shared" si="156"/>
        <v>980</v>
      </c>
      <c r="M223" s="113"/>
      <c r="N223" s="113">
        <f t="shared" si="156"/>
        <v>980</v>
      </c>
    </row>
    <row r="224" spans="1:14" ht="15.75" outlineLevel="7" x14ac:dyDescent="0.2">
      <c r="A224" s="4" t="s">
        <v>149</v>
      </c>
      <c r="B224" s="4" t="s">
        <v>166</v>
      </c>
      <c r="C224" s="181" t="s">
        <v>496</v>
      </c>
      <c r="D224" s="181"/>
      <c r="E224" s="102" t="s">
        <v>643</v>
      </c>
      <c r="F224" s="113">
        <f>F225</f>
        <v>980</v>
      </c>
      <c r="G224" s="113"/>
      <c r="H224" s="113">
        <f>H225</f>
        <v>980</v>
      </c>
      <c r="I224" s="113">
        <f t="shared" si="156"/>
        <v>980</v>
      </c>
      <c r="J224" s="113"/>
      <c r="K224" s="113">
        <f t="shared" si="156"/>
        <v>980</v>
      </c>
      <c r="L224" s="113">
        <f t="shared" si="156"/>
        <v>980</v>
      </c>
      <c r="M224" s="113"/>
      <c r="N224" s="113">
        <f t="shared" si="156"/>
        <v>980</v>
      </c>
    </row>
    <row r="225" spans="1:14" ht="15.75" outlineLevel="7" x14ac:dyDescent="0.2">
      <c r="A225" s="4" t="s">
        <v>149</v>
      </c>
      <c r="B225" s="4" t="s">
        <v>166</v>
      </c>
      <c r="C225" s="181" t="s">
        <v>498</v>
      </c>
      <c r="D225" s="181"/>
      <c r="E225" s="102" t="s">
        <v>60</v>
      </c>
      <c r="F225" s="113">
        <f>F226</f>
        <v>980</v>
      </c>
      <c r="G225" s="113"/>
      <c r="H225" s="113">
        <f>H226</f>
        <v>980</v>
      </c>
      <c r="I225" s="113">
        <f t="shared" si="156"/>
        <v>980</v>
      </c>
      <c r="J225" s="113"/>
      <c r="K225" s="113">
        <f t="shared" si="156"/>
        <v>980</v>
      </c>
      <c r="L225" s="113">
        <f t="shared" si="156"/>
        <v>980</v>
      </c>
      <c r="M225" s="113"/>
      <c r="N225" s="113">
        <f t="shared" si="156"/>
        <v>980</v>
      </c>
    </row>
    <row r="226" spans="1:14" ht="15.75" outlineLevel="7" x14ac:dyDescent="0.2">
      <c r="A226" s="9" t="s">
        <v>149</v>
      </c>
      <c r="B226" s="9" t="s">
        <v>166</v>
      </c>
      <c r="C226" s="182" t="s">
        <v>498</v>
      </c>
      <c r="D226" s="183" t="s">
        <v>28</v>
      </c>
      <c r="E226" s="180" t="s">
        <v>29</v>
      </c>
      <c r="F226" s="110">
        <v>980</v>
      </c>
      <c r="G226" s="110"/>
      <c r="H226" s="1">
        <f>F226+G226</f>
        <v>980</v>
      </c>
      <c r="I226" s="110">
        <v>980</v>
      </c>
      <c r="J226" s="110"/>
      <c r="K226" s="1">
        <f>I226+J226</f>
        <v>980</v>
      </c>
      <c r="L226" s="110">
        <v>980</v>
      </c>
      <c r="M226" s="110"/>
      <c r="N226" s="1">
        <f>L226+M226</f>
        <v>980</v>
      </c>
    </row>
    <row r="227" spans="1:14" ht="15.75" outlineLevel="7" x14ac:dyDescent="0.2">
      <c r="A227" s="4" t="s">
        <v>149</v>
      </c>
      <c r="B227" s="4" t="s">
        <v>233</v>
      </c>
      <c r="C227" s="4"/>
      <c r="D227" s="4"/>
      <c r="E227" s="8" t="s">
        <v>234</v>
      </c>
      <c r="F227" s="113">
        <f>F228</f>
        <v>5390</v>
      </c>
      <c r="G227" s="113"/>
      <c r="H227" s="113">
        <f>H228</f>
        <v>5390</v>
      </c>
      <c r="I227" s="113">
        <f t="shared" ref="I227:N229" si="157">I228</f>
        <v>5390</v>
      </c>
      <c r="J227" s="113"/>
      <c r="K227" s="113">
        <f t="shared" si="157"/>
        <v>5390</v>
      </c>
      <c r="L227" s="113">
        <f t="shared" si="157"/>
        <v>5390</v>
      </c>
      <c r="M227" s="113"/>
      <c r="N227" s="113">
        <f t="shared" si="157"/>
        <v>5390</v>
      </c>
    </row>
    <row r="228" spans="1:14" ht="31.5" outlineLevel="7" x14ac:dyDescent="0.2">
      <c r="A228" s="4" t="s">
        <v>149</v>
      </c>
      <c r="B228" s="4" t="s">
        <v>233</v>
      </c>
      <c r="C228" s="4" t="s">
        <v>24</v>
      </c>
      <c r="D228" s="4"/>
      <c r="E228" s="8" t="s">
        <v>297</v>
      </c>
      <c r="F228" s="113">
        <f>F229</f>
        <v>5390</v>
      </c>
      <c r="G228" s="113"/>
      <c r="H228" s="113">
        <f>H229</f>
        <v>5390</v>
      </c>
      <c r="I228" s="113">
        <f t="shared" si="157"/>
        <v>5390</v>
      </c>
      <c r="J228" s="113"/>
      <c r="K228" s="113">
        <f t="shared" si="157"/>
        <v>5390</v>
      </c>
      <c r="L228" s="113">
        <f t="shared" si="157"/>
        <v>5390</v>
      </c>
      <c r="M228" s="113"/>
      <c r="N228" s="113">
        <f t="shared" si="157"/>
        <v>5390</v>
      </c>
    </row>
    <row r="229" spans="1:14" ht="15.75" outlineLevel="7" x14ac:dyDescent="0.2">
      <c r="A229" s="4" t="s">
        <v>149</v>
      </c>
      <c r="B229" s="4" t="s">
        <v>233</v>
      </c>
      <c r="C229" s="4" t="s">
        <v>433</v>
      </c>
      <c r="D229" s="4"/>
      <c r="E229" s="8" t="s">
        <v>380</v>
      </c>
      <c r="F229" s="113">
        <f>F230</f>
        <v>5390</v>
      </c>
      <c r="G229" s="113"/>
      <c r="H229" s="113">
        <f>H230</f>
        <v>5390</v>
      </c>
      <c r="I229" s="113">
        <f t="shared" si="157"/>
        <v>5390</v>
      </c>
      <c r="J229" s="113"/>
      <c r="K229" s="113">
        <f t="shared" si="157"/>
        <v>5390</v>
      </c>
      <c r="L229" s="113">
        <f t="shared" si="157"/>
        <v>5390</v>
      </c>
      <c r="M229" s="113"/>
      <c r="N229" s="113">
        <f t="shared" si="157"/>
        <v>5390</v>
      </c>
    </row>
    <row r="230" spans="1:14" ht="31.5" outlineLevel="7" x14ac:dyDescent="0.2">
      <c r="A230" s="4" t="s">
        <v>149</v>
      </c>
      <c r="B230" s="4" t="s">
        <v>233</v>
      </c>
      <c r="C230" s="181" t="s">
        <v>460</v>
      </c>
      <c r="D230" s="181"/>
      <c r="E230" s="102" t="s">
        <v>639</v>
      </c>
      <c r="F230" s="109">
        <f>F231+F233</f>
        <v>5390</v>
      </c>
      <c r="G230" s="109"/>
      <c r="H230" s="109">
        <f>H231+H233</f>
        <v>5390</v>
      </c>
      <c r="I230" s="109">
        <f t="shared" ref="I230:N230" si="158">I231+I233</f>
        <v>5390</v>
      </c>
      <c r="J230" s="109"/>
      <c r="K230" s="109">
        <f t="shared" si="158"/>
        <v>5390</v>
      </c>
      <c r="L230" s="109">
        <f t="shared" si="158"/>
        <v>5390</v>
      </c>
      <c r="M230" s="109"/>
      <c r="N230" s="109">
        <f t="shared" si="158"/>
        <v>5390</v>
      </c>
    </row>
    <row r="231" spans="1:14" ht="15.75" outlineLevel="7" x14ac:dyDescent="0.2">
      <c r="A231" s="4" t="s">
        <v>149</v>
      </c>
      <c r="B231" s="4" t="s">
        <v>233</v>
      </c>
      <c r="C231" s="181" t="s">
        <v>461</v>
      </c>
      <c r="D231" s="181"/>
      <c r="E231" s="102" t="s">
        <v>49</v>
      </c>
      <c r="F231" s="113">
        <f>F232</f>
        <v>1960</v>
      </c>
      <c r="G231" s="113"/>
      <c r="H231" s="113">
        <f>H232</f>
        <v>1960</v>
      </c>
      <c r="I231" s="113">
        <f t="shared" ref="I231:N231" si="159">I232</f>
        <v>1960</v>
      </c>
      <c r="J231" s="113"/>
      <c r="K231" s="113">
        <f t="shared" si="159"/>
        <v>1960</v>
      </c>
      <c r="L231" s="113">
        <f t="shared" si="159"/>
        <v>1960</v>
      </c>
      <c r="M231" s="113"/>
      <c r="N231" s="113">
        <f t="shared" si="159"/>
        <v>1960</v>
      </c>
    </row>
    <row r="232" spans="1:14" ht="15.75" outlineLevel="7" x14ac:dyDescent="0.2">
      <c r="A232" s="9" t="s">
        <v>149</v>
      </c>
      <c r="B232" s="9" t="s">
        <v>233</v>
      </c>
      <c r="C232" s="182" t="s">
        <v>461</v>
      </c>
      <c r="D232" s="179" t="s">
        <v>6</v>
      </c>
      <c r="E232" s="180" t="s">
        <v>7</v>
      </c>
      <c r="F232" s="110">
        <v>1960</v>
      </c>
      <c r="G232" s="110"/>
      <c r="H232" s="1">
        <f>F232+G232</f>
        <v>1960</v>
      </c>
      <c r="I232" s="110">
        <v>1960</v>
      </c>
      <c r="J232" s="110"/>
      <c r="K232" s="1">
        <f>I232+J232</f>
        <v>1960</v>
      </c>
      <c r="L232" s="110">
        <v>1960</v>
      </c>
      <c r="M232" s="110"/>
      <c r="N232" s="1">
        <f>L232+M232</f>
        <v>1960</v>
      </c>
    </row>
    <row r="233" spans="1:14" ht="15.75" outlineLevel="7" x14ac:dyDescent="0.2">
      <c r="A233" s="4" t="s">
        <v>149</v>
      </c>
      <c r="B233" s="4" t="s">
        <v>233</v>
      </c>
      <c r="C233" s="4" t="s">
        <v>462</v>
      </c>
      <c r="D233" s="4"/>
      <c r="E233" s="8" t="s">
        <v>50</v>
      </c>
      <c r="F233" s="113">
        <f>F234</f>
        <v>3430</v>
      </c>
      <c r="G233" s="113"/>
      <c r="H233" s="113">
        <f>H234</f>
        <v>3430</v>
      </c>
      <c r="I233" s="113">
        <f t="shared" ref="I233:N233" si="160">I234</f>
        <v>3430</v>
      </c>
      <c r="J233" s="113"/>
      <c r="K233" s="113">
        <f t="shared" si="160"/>
        <v>3430</v>
      </c>
      <c r="L233" s="113">
        <f t="shared" si="160"/>
        <v>3430</v>
      </c>
      <c r="M233" s="113"/>
      <c r="N233" s="113">
        <f t="shared" si="160"/>
        <v>3430</v>
      </c>
    </row>
    <row r="234" spans="1:14" ht="15.75" outlineLevel="7" x14ac:dyDescent="0.2">
      <c r="A234" s="9" t="s">
        <v>149</v>
      </c>
      <c r="B234" s="9" t="s">
        <v>233</v>
      </c>
      <c r="C234" s="9" t="s">
        <v>462</v>
      </c>
      <c r="D234" s="9" t="s">
        <v>6</v>
      </c>
      <c r="E234" s="99" t="s">
        <v>7</v>
      </c>
      <c r="F234" s="1">
        <v>3430</v>
      </c>
      <c r="G234" s="1"/>
      <c r="H234" s="1">
        <f>F234+G234</f>
        <v>3430</v>
      </c>
      <c r="I234" s="100">
        <v>3430</v>
      </c>
      <c r="J234" s="100"/>
      <c r="K234" s="1">
        <f>I234+J234</f>
        <v>3430</v>
      </c>
      <c r="L234" s="100">
        <v>3430</v>
      </c>
      <c r="M234" s="100"/>
      <c r="N234" s="1">
        <f>L234+M234</f>
        <v>3430</v>
      </c>
    </row>
    <row r="235" spans="1:14" ht="15.75" outlineLevel="7" x14ac:dyDescent="0.2">
      <c r="A235" s="4" t="s">
        <v>149</v>
      </c>
      <c r="B235" s="4" t="s">
        <v>168</v>
      </c>
      <c r="C235" s="4"/>
      <c r="D235" s="4"/>
      <c r="E235" s="8" t="s">
        <v>169</v>
      </c>
      <c r="F235" s="113">
        <f>F236+F242</f>
        <v>14838.3</v>
      </c>
      <c r="G235" s="113"/>
      <c r="H235" s="113">
        <f>H236+H242</f>
        <v>14838.3</v>
      </c>
      <c r="I235" s="113">
        <f t="shared" ref="I235:N235" si="161">I236+I242</f>
        <v>14838.3</v>
      </c>
      <c r="J235" s="113"/>
      <c r="K235" s="113">
        <f t="shared" si="161"/>
        <v>14838.3</v>
      </c>
      <c r="L235" s="113">
        <f t="shared" si="161"/>
        <v>14838.3</v>
      </c>
      <c r="M235" s="113"/>
      <c r="N235" s="113">
        <f t="shared" si="161"/>
        <v>14838.3</v>
      </c>
    </row>
    <row r="236" spans="1:14" ht="31.5" outlineLevel="7" x14ac:dyDescent="0.2">
      <c r="A236" s="4" t="s">
        <v>149</v>
      </c>
      <c r="B236" s="4" t="s">
        <v>168</v>
      </c>
      <c r="C236" s="4" t="s">
        <v>47</v>
      </c>
      <c r="D236" s="4"/>
      <c r="E236" s="8" t="s">
        <v>300</v>
      </c>
      <c r="F236" s="113">
        <f>F237</f>
        <v>8920</v>
      </c>
      <c r="G236" s="113"/>
      <c r="H236" s="113">
        <f>H237</f>
        <v>8920</v>
      </c>
      <c r="I236" s="113">
        <f t="shared" ref="I236:N238" si="162">I237</f>
        <v>8920</v>
      </c>
      <c r="J236" s="113"/>
      <c r="K236" s="113">
        <f t="shared" si="162"/>
        <v>8920</v>
      </c>
      <c r="L236" s="113">
        <f t="shared" si="162"/>
        <v>8920</v>
      </c>
      <c r="M236" s="113"/>
      <c r="N236" s="113">
        <f t="shared" si="162"/>
        <v>8920</v>
      </c>
    </row>
    <row r="237" spans="1:14" ht="15.75" outlineLevel="7" x14ac:dyDescent="0.2">
      <c r="A237" s="4" t="s">
        <v>149</v>
      </c>
      <c r="B237" s="4" t="s">
        <v>168</v>
      </c>
      <c r="C237" s="181" t="s">
        <v>51</v>
      </c>
      <c r="D237" s="181"/>
      <c r="E237" s="102" t="s">
        <v>361</v>
      </c>
      <c r="F237" s="113">
        <f>F238</f>
        <v>8920</v>
      </c>
      <c r="G237" s="113"/>
      <c r="H237" s="113">
        <f>H238</f>
        <v>8920</v>
      </c>
      <c r="I237" s="113">
        <f t="shared" si="162"/>
        <v>8920</v>
      </c>
      <c r="J237" s="113"/>
      <c r="K237" s="113">
        <f t="shared" si="162"/>
        <v>8920</v>
      </c>
      <c r="L237" s="113">
        <f t="shared" si="162"/>
        <v>8920</v>
      </c>
      <c r="M237" s="113"/>
      <c r="N237" s="113">
        <f t="shared" si="162"/>
        <v>8920</v>
      </c>
    </row>
    <row r="238" spans="1:14" ht="31.5" outlineLevel="7" x14ac:dyDescent="0.2">
      <c r="A238" s="4" t="s">
        <v>149</v>
      </c>
      <c r="B238" s="4" t="s">
        <v>168</v>
      </c>
      <c r="C238" s="181" t="s">
        <v>507</v>
      </c>
      <c r="D238" s="181"/>
      <c r="E238" s="102" t="s">
        <v>674</v>
      </c>
      <c r="F238" s="113">
        <f>F239</f>
        <v>8920</v>
      </c>
      <c r="G238" s="113"/>
      <c r="H238" s="113">
        <f>H239</f>
        <v>8920</v>
      </c>
      <c r="I238" s="113">
        <f t="shared" si="162"/>
        <v>8920</v>
      </c>
      <c r="J238" s="113"/>
      <c r="K238" s="113">
        <f t="shared" si="162"/>
        <v>8920</v>
      </c>
      <c r="L238" s="113">
        <f t="shared" si="162"/>
        <v>8920</v>
      </c>
      <c r="M238" s="113"/>
      <c r="N238" s="113">
        <f t="shared" si="162"/>
        <v>8920</v>
      </c>
    </row>
    <row r="239" spans="1:14" ht="15.75" outlineLevel="7" x14ac:dyDescent="0.2">
      <c r="A239" s="4" t="s">
        <v>149</v>
      </c>
      <c r="B239" s="4" t="s">
        <v>168</v>
      </c>
      <c r="C239" s="181" t="s">
        <v>510</v>
      </c>
      <c r="D239" s="181"/>
      <c r="E239" s="102" t="s">
        <v>729</v>
      </c>
      <c r="F239" s="109">
        <f>F240+F241</f>
        <v>8920</v>
      </c>
      <c r="G239" s="109"/>
      <c r="H239" s="109">
        <f>H240+H241</f>
        <v>8920</v>
      </c>
      <c r="I239" s="109">
        <f t="shared" ref="I239:N239" si="163">I240+I241</f>
        <v>8920</v>
      </c>
      <c r="J239" s="109"/>
      <c r="K239" s="109">
        <f t="shared" si="163"/>
        <v>8920</v>
      </c>
      <c r="L239" s="109">
        <f t="shared" si="163"/>
        <v>8920</v>
      </c>
      <c r="M239" s="109"/>
      <c r="N239" s="109">
        <f t="shared" si="163"/>
        <v>8920</v>
      </c>
    </row>
    <row r="240" spans="1:14" ht="15.75" outlineLevel="7" x14ac:dyDescent="0.2">
      <c r="A240" s="9" t="s">
        <v>149</v>
      </c>
      <c r="B240" s="9" t="s">
        <v>168</v>
      </c>
      <c r="C240" s="182" t="s">
        <v>510</v>
      </c>
      <c r="D240" s="179" t="s">
        <v>6</v>
      </c>
      <c r="E240" s="180" t="s">
        <v>7</v>
      </c>
      <c r="F240" s="110">
        <f>3920+1580</f>
        <v>5500</v>
      </c>
      <c r="G240" s="110"/>
      <c r="H240" s="1">
        <f t="shared" ref="H240:H241" si="164">F240+G240</f>
        <v>5500</v>
      </c>
      <c r="I240" s="110">
        <f t="shared" ref="I240:L240" si="165">3920+1580</f>
        <v>5500</v>
      </c>
      <c r="J240" s="110"/>
      <c r="K240" s="1">
        <f t="shared" ref="K240:K241" si="166">I240+J240</f>
        <v>5500</v>
      </c>
      <c r="L240" s="110">
        <f t="shared" si="165"/>
        <v>5500</v>
      </c>
      <c r="M240" s="110"/>
      <c r="N240" s="1">
        <f t="shared" ref="N240:N241" si="167">L240+M240</f>
        <v>5500</v>
      </c>
    </row>
    <row r="241" spans="1:14" ht="15.75" outlineLevel="7" x14ac:dyDescent="0.2">
      <c r="A241" s="9" t="s">
        <v>149</v>
      </c>
      <c r="B241" s="9" t="s">
        <v>168</v>
      </c>
      <c r="C241" s="182" t="s">
        <v>510</v>
      </c>
      <c r="D241" s="183" t="s">
        <v>13</v>
      </c>
      <c r="E241" s="180" t="s">
        <v>14</v>
      </c>
      <c r="F241" s="110">
        <f>5000-1580</f>
        <v>3420</v>
      </c>
      <c r="G241" s="110"/>
      <c r="H241" s="1">
        <f t="shared" si="164"/>
        <v>3420</v>
      </c>
      <c r="I241" s="110">
        <f t="shared" ref="I241:L241" si="168">5000-1580</f>
        <v>3420</v>
      </c>
      <c r="J241" s="110"/>
      <c r="K241" s="1">
        <f t="shared" si="166"/>
        <v>3420</v>
      </c>
      <c r="L241" s="110">
        <f t="shared" si="168"/>
        <v>3420</v>
      </c>
      <c r="M241" s="110"/>
      <c r="N241" s="1">
        <f t="shared" si="167"/>
        <v>3420</v>
      </c>
    </row>
    <row r="242" spans="1:14" ht="31.5" outlineLevel="7" x14ac:dyDescent="0.2">
      <c r="A242" s="4" t="s">
        <v>149</v>
      </c>
      <c r="B242" s="4" t="s">
        <v>168</v>
      </c>
      <c r="C242" s="4" t="s">
        <v>21</v>
      </c>
      <c r="D242" s="4"/>
      <c r="E242" s="8" t="s">
        <v>302</v>
      </c>
      <c r="F242" s="113">
        <f>F243</f>
        <v>5918.3</v>
      </c>
      <c r="G242" s="113"/>
      <c r="H242" s="113">
        <f>H243</f>
        <v>5918.3</v>
      </c>
      <c r="I242" s="113">
        <f t="shared" ref="I242:N245" si="169">I243</f>
        <v>5918.3</v>
      </c>
      <c r="J242" s="113"/>
      <c r="K242" s="113">
        <f t="shared" si="169"/>
        <v>5918.3</v>
      </c>
      <c r="L242" s="113">
        <f t="shared" si="169"/>
        <v>5918.3</v>
      </c>
      <c r="M242" s="113"/>
      <c r="N242" s="113">
        <f t="shared" si="169"/>
        <v>5918.3</v>
      </c>
    </row>
    <row r="243" spans="1:14" ht="15.75" outlineLevel="7" x14ac:dyDescent="0.2">
      <c r="A243" s="4" t="s">
        <v>149</v>
      </c>
      <c r="B243" s="4" t="s">
        <v>168</v>
      </c>
      <c r="C243" s="181" t="s">
        <v>362</v>
      </c>
      <c r="D243" s="181"/>
      <c r="E243" s="102" t="s">
        <v>361</v>
      </c>
      <c r="F243" s="113">
        <f>F244</f>
        <v>5918.3</v>
      </c>
      <c r="G243" s="113"/>
      <c r="H243" s="113">
        <f>H244</f>
        <v>5918.3</v>
      </c>
      <c r="I243" s="113">
        <f t="shared" si="169"/>
        <v>5918.3</v>
      </c>
      <c r="J243" s="113"/>
      <c r="K243" s="113">
        <f t="shared" si="169"/>
        <v>5918.3</v>
      </c>
      <c r="L243" s="113">
        <f t="shared" si="169"/>
        <v>5918.3</v>
      </c>
      <c r="M243" s="113"/>
      <c r="N243" s="113">
        <f t="shared" si="169"/>
        <v>5918.3</v>
      </c>
    </row>
    <row r="244" spans="1:14" ht="31.5" outlineLevel="7" x14ac:dyDescent="0.2">
      <c r="A244" s="4" t="s">
        <v>149</v>
      </c>
      <c r="B244" s="4" t="s">
        <v>168</v>
      </c>
      <c r="C244" s="4" t="s">
        <v>363</v>
      </c>
      <c r="D244" s="4"/>
      <c r="E244" s="8" t="s">
        <v>628</v>
      </c>
      <c r="F244" s="113">
        <f>F245</f>
        <v>5918.3</v>
      </c>
      <c r="G244" s="113"/>
      <c r="H244" s="113">
        <f>H245</f>
        <v>5918.3</v>
      </c>
      <c r="I244" s="113">
        <f t="shared" si="169"/>
        <v>5918.3</v>
      </c>
      <c r="J244" s="113"/>
      <c r="K244" s="113">
        <f t="shared" si="169"/>
        <v>5918.3</v>
      </c>
      <c r="L244" s="113">
        <f t="shared" si="169"/>
        <v>5918.3</v>
      </c>
      <c r="M244" s="113"/>
      <c r="N244" s="113">
        <f t="shared" si="169"/>
        <v>5918.3</v>
      </c>
    </row>
    <row r="245" spans="1:14" ht="15.75" outlineLevel="7" x14ac:dyDescent="0.2">
      <c r="A245" s="4" t="s">
        <v>149</v>
      </c>
      <c r="B245" s="4" t="s">
        <v>168</v>
      </c>
      <c r="C245" s="4" t="s">
        <v>597</v>
      </c>
      <c r="D245" s="4"/>
      <c r="E245" s="8" t="s">
        <v>33</v>
      </c>
      <c r="F245" s="113">
        <f>F246</f>
        <v>5918.3</v>
      </c>
      <c r="G245" s="113"/>
      <c r="H245" s="113">
        <f>H246</f>
        <v>5918.3</v>
      </c>
      <c r="I245" s="113">
        <f t="shared" si="169"/>
        <v>5918.3</v>
      </c>
      <c r="J245" s="113"/>
      <c r="K245" s="113">
        <f t="shared" si="169"/>
        <v>5918.3</v>
      </c>
      <c r="L245" s="113">
        <f t="shared" si="169"/>
        <v>5918.3</v>
      </c>
      <c r="M245" s="113"/>
      <c r="N245" s="113">
        <f t="shared" si="169"/>
        <v>5918.3</v>
      </c>
    </row>
    <row r="246" spans="1:14" ht="15.75" outlineLevel="7" x14ac:dyDescent="0.2">
      <c r="A246" s="9" t="s">
        <v>149</v>
      </c>
      <c r="B246" s="9" t="s">
        <v>168</v>
      </c>
      <c r="C246" s="9" t="s">
        <v>597</v>
      </c>
      <c r="D246" s="9" t="s">
        <v>28</v>
      </c>
      <c r="E246" s="99" t="s">
        <v>29</v>
      </c>
      <c r="F246" s="110">
        <f t="shared" ref="F246:I246" si="170">5918.3</f>
        <v>5918.3</v>
      </c>
      <c r="G246" s="110"/>
      <c r="H246" s="1">
        <f>F246+G246</f>
        <v>5918.3</v>
      </c>
      <c r="I246" s="110">
        <f t="shared" si="170"/>
        <v>5918.3</v>
      </c>
      <c r="J246" s="110"/>
      <c r="K246" s="1">
        <f>I246+J246</f>
        <v>5918.3</v>
      </c>
      <c r="L246" s="110">
        <f>5918.3</f>
        <v>5918.3</v>
      </c>
      <c r="M246" s="110"/>
      <c r="N246" s="1">
        <f>L246+M246</f>
        <v>5918.3</v>
      </c>
    </row>
    <row r="247" spans="1:14" ht="15.75" outlineLevel="7" x14ac:dyDescent="0.2">
      <c r="A247" s="4" t="s">
        <v>149</v>
      </c>
      <c r="B247" s="4" t="s">
        <v>170</v>
      </c>
      <c r="C247" s="4"/>
      <c r="D247" s="4"/>
      <c r="E247" s="8" t="s">
        <v>171</v>
      </c>
      <c r="F247" s="113">
        <f t="shared" ref="F247:N247" si="171">F248+F267</f>
        <v>553748.71495000005</v>
      </c>
      <c r="G247" s="113"/>
      <c r="H247" s="113">
        <f t="shared" si="171"/>
        <v>553748.71495000005</v>
      </c>
      <c r="I247" s="113">
        <f t="shared" si="171"/>
        <v>550020.47778299998</v>
      </c>
      <c r="J247" s="113"/>
      <c r="K247" s="113">
        <f t="shared" si="171"/>
        <v>550020.47778299998</v>
      </c>
      <c r="L247" s="113">
        <f t="shared" si="171"/>
        <v>426769.377783</v>
      </c>
      <c r="M247" s="113"/>
      <c r="N247" s="113">
        <f t="shared" si="171"/>
        <v>426769.377783</v>
      </c>
    </row>
    <row r="248" spans="1:14" ht="31.5" outlineLevel="7" x14ac:dyDescent="0.2">
      <c r="A248" s="4" t="s">
        <v>149</v>
      </c>
      <c r="B248" s="4" t="s">
        <v>170</v>
      </c>
      <c r="C248" s="4" t="s">
        <v>47</v>
      </c>
      <c r="D248" s="4"/>
      <c r="E248" s="8" t="s">
        <v>300</v>
      </c>
      <c r="F248" s="113">
        <f t="shared" ref="F248:N248" si="172">F249+F257</f>
        <v>553389.18903000001</v>
      </c>
      <c r="G248" s="113"/>
      <c r="H248" s="113">
        <f t="shared" si="172"/>
        <v>553389.18903000001</v>
      </c>
      <c r="I248" s="113">
        <f t="shared" si="172"/>
        <v>550020.47778299998</v>
      </c>
      <c r="J248" s="113"/>
      <c r="K248" s="113">
        <f t="shared" si="172"/>
        <v>550020.47778299998</v>
      </c>
      <c r="L248" s="113">
        <f t="shared" si="172"/>
        <v>426769.377783</v>
      </c>
      <c r="M248" s="113"/>
      <c r="N248" s="113">
        <f t="shared" si="172"/>
        <v>426769.377783</v>
      </c>
    </row>
    <row r="249" spans="1:14" ht="15.75" outlineLevel="7" x14ac:dyDescent="0.2">
      <c r="A249" s="4" t="s">
        <v>149</v>
      </c>
      <c r="B249" s="4" t="s">
        <v>170</v>
      </c>
      <c r="C249" s="181" t="s">
        <v>57</v>
      </c>
      <c r="D249" s="181"/>
      <c r="E249" s="102" t="s">
        <v>373</v>
      </c>
      <c r="F249" s="109">
        <f>F250</f>
        <v>160961.88903000002</v>
      </c>
      <c r="G249" s="109"/>
      <c r="H249" s="109">
        <f>H250</f>
        <v>160961.88903000002</v>
      </c>
      <c r="I249" s="109">
        <f t="shared" ref="I249:N249" si="173">I250</f>
        <v>212891.777783</v>
      </c>
      <c r="J249" s="109"/>
      <c r="K249" s="109">
        <f t="shared" si="173"/>
        <v>212891.777783</v>
      </c>
      <c r="L249" s="109">
        <f t="shared" si="173"/>
        <v>79486.644450000007</v>
      </c>
      <c r="M249" s="109"/>
      <c r="N249" s="109">
        <f t="shared" si="173"/>
        <v>79486.644450000007</v>
      </c>
    </row>
    <row r="250" spans="1:14" ht="15.75" outlineLevel="7" x14ac:dyDescent="0.2">
      <c r="A250" s="4" t="s">
        <v>149</v>
      </c>
      <c r="B250" s="4" t="s">
        <v>170</v>
      </c>
      <c r="C250" s="181" t="s">
        <v>481</v>
      </c>
      <c r="D250" s="181"/>
      <c r="E250" s="102" t="s">
        <v>482</v>
      </c>
      <c r="F250" s="109">
        <f>F251+F254</f>
        <v>160961.88903000002</v>
      </c>
      <c r="G250" s="109"/>
      <c r="H250" s="109">
        <f>H251+H254</f>
        <v>160961.88903000002</v>
      </c>
      <c r="I250" s="109">
        <f t="shared" ref="I250:N250" si="174">I251+I254</f>
        <v>212891.777783</v>
      </c>
      <c r="J250" s="109"/>
      <c r="K250" s="109">
        <f t="shared" si="174"/>
        <v>212891.777783</v>
      </c>
      <c r="L250" s="109">
        <f t="shared" si="174"/>
        <v>79486.644450000007</v>
      </c>
      <c r="M250" s="109"/>
      <c r="N250" s="109">
        <f t="shared" si="174"/>
        <v>79486.644450000007</v>
      </c>
    </row>
    <row r="251" spans="1:14" ht="47.25" outlineLevel="7" x14ac:dyDescent="0.2">
      <c r="A251" s="4" t="s">
        <v>149</v>
      </c>
      <c r="B251" s="4" t="s">
        <v>170</v>
      </c>
      <c r="C251" s="181" t="s">
        <v>483</v>
      </c>
      <c r="D251" s="181"/>
      <c r="E251" s="102" t="s">
        <v>724</v>
      </c>
      <c r="F251" s="113">
        <f>F252+F253</f>
        <v>19359.28903</v>
      </c>
      <c r="G251" s="113"/>
      <c r="H251" s="113">
        <f>H252+H253</f>
        <v>19359.28903</v>
      </c>
      <c r="I251" s="113">
        <f t="shared" ref="I251:N251" si="175">I252+I253</f>
        <v>21289.177782999999</v>
      </c>
      <c r="J251" s="113">
        <f t="shared" si="175"/>
        <v>71.8</v>
      </c>
      <c r="K251" s="113">
        <f t="shared" si="175"/>
        <v>21360.977783000002</v>
      </c>
      <c r="L251" s="113">
        <f t="shared" si="175"/>
        <v>12955.844450000001</v>
      </c>
      <c r="M251" s="113"/>
      <c r="N251" s="113">
        <f t="shared" si="175"/>
        <v>12955.844450000001</v>
      </c>
    </row>
    <row r="252" spans="1:14" ht="15.75" outlineLevel="7" x14ac:dyDescent="0.2">
      <c r="A252" s="9" t="s">
        <v>149</v>
      </c>
      <c r="B252" s="9" t="s">
        <v>170</v>
      </c>
      <c r="C252" s="182" t="s">
        <v>483</v>
      </c>
      <c r="D252" s="192" t="s">
        <v>38</v>
      </c>
      <c r="E252" s="99" t="s">
        <v>39</v>
      </c>
      <c r="F252" s="110">
        <v>8333.3333330000005</v>
      </c>
      <c r="G252" s="110"/>
      <c r="H252" s="1">
        <f t="shared" ref="H252:H253" si="176">F252+G252</f>
        <v>8333.3333330000005</v>
      </c>
      <c r="I252" s="110">
        <v>8333.3333330000005</v>
      </c>
      <c r="J252" s="110"/>
      <c r="K252" s="1">
        <f t="shared" ref="K252:K253" si="177">I252+J252</f>
        <v>8333.3333330000005</v>
      </c>
      <c r="L252" s="110"/>
      <c r="M252" s="110"/>
      <c r="N252" s="1"/>
    </row>
    <row r="253" spans="1:14" ht="15.75" outlineLevel="7" x14ac:dyDescent="0.2">
      <c r="A253" s="9" t="s">
        <v>149</v>
      </c>
      <c r="B253" s="9" t="s">
        <v>170</v>
      </c>
      <c r="C253" s="182" t="s">
        <v>483</v>
      </c>
      <c r="D253" s="183" t="s">
        <v>28</v>
      </c>
      <c r="E253" s="180" t="s">
        <v>29</v>
      </c>
      <c r="F253" s="110">
        <f>19359.28903-8333.333333</f>
        <v>11025.955696999999</v>
      </c>
      <c r="G253" s="110"/>
      <c r="H253" s="1">
        <f t="shared" si="176"/>
        <v>11025.955696999999</v>
      </c>
      <c r="I253" s="110">
        <v>12955.844450000001</v>
      </c>
      <c r="J253" s="119">
        <v>71.8</v>
      </c>
      <c r="K253" s="1">
        <f t="shared" si="177"/>
        <v>13027.64445</v>
      </c>
      <c r="L253" s="111">
        <v>12955.844450000001</v>
      </c>
      <c r="M253" s="111"/>
      <c r="N253" s="1">
        <f t="shared" ref="N253" si="178">L253+M253</f>
        <v>12955.844450000001</v>
      </c>
    </row>
    <row r="254" spans="1:14" ht="47.25" outlineLevel="7" x14ac:dyDescent="0.2">
      <c r="A254" s="4" t="s">
        <v>149</v>
      </c>
      <c r="B254" s="4" t="s">
        <v>170</v>
      </c>
      <c r="C254" s="181" t="s">
        <v>483</v>
      </c>
      <c r="D254" s="181"/>
      <c r="E254" s="102" t="s">
        <v>725</v>
      </c>
      <c r="F254" s="113">
        <f>F256+F255</f>
        <v>141602.6</v>
      </c>
      <c r="G254" s="113"/>
      <c r="H254" s="113">
        <f>H256+H255</f>
        <v>141602.6</v>
      </c>
      <c r="I254" s="113">
        <f t="shared" ref="I254:N254" si="179">I256+I255</f>
        <v>191602.6</v>
      </c>
      <c r="J254" s="113">
        <f t="shared" si="179"/>
        <v>-71.80000000000291</v>
      </c>
      <c r="K254" s="113">
        <f t="shared" si="179"/>
        <v>191530.8</v>
      </c>
      <c r="L254" s="113">
        <f t="shared" si="179"/>
        <v>66530.8</v>
      </c>
      <c r="M254" s="113"/>
      <c r="N254" s="113">
        <f t="shared" si="179"/>
        <v>66530.8</v>
      </c>
    </row>
    <row r="255" spans="1:14" ht="15.75" outlineLevel="7" x14ac:dyDescent="0.2">
      <c r="A255" s="9" t="s">
        <v>149</v>
      </c>
      <c r="B255" s="9" t="s">
        <v>170</v>
      </c>
      <c r="C255" s="182" t="s">
        <v>483</v>
      </c>
      <c r="D255" s="192" t="s">
        <v>38</v>
      </c>
      <c r="E255" s="99" t="s">
        <v>39</v>
      </c>
      <c r="F255" s="110"/>
      <c r="G255" s="110">
        <v>75000</v>
      </c>
      <c r="H255" s="1">
        <f>F255+G255</f>
        <v>75000</v>
      </c>
      <c r="I255" s="110"/>
      <c r="J255" s="110">
        <v>75000</v>
      </c>
      <c r="K255" s="1">
        <f t="shared" ref="K255" si="180">I255+J255</f>
        <v>75000</v>
      </c>
      <c r="L255" s="110"/>
      <c r="M255" s="110"/>
      <c r="N255" s="1"/>
    </row>
    <row r="256" spans="1:14" ht="15.75" outlineLevel="7" x14ac:dyDescent="0.2">
      <c r="A256" s="9" t="s">
        <v>149</v>
      </c>
      <c r="B256" s="9" t="s">
        <v>170</v>
      </c>
      <c r="C256" s="182" t="s">
        <v>483</v>
      </c>
      <c r="D256" s="183" t="s">
        <v>28</v>
      </c>
      <c r="E256" s="180" t="s">
        <v>29</v>
      </c>
      <c r="F256" s="110">
        <v>141602.6</v>
      </c>
      <c r="G256" s="110">
        <v>-75000</v>
      </c>
      <c r="H256" s="1">
        <f>F256+G256</f>
        <v>66602.600000000006</v>
      </c>
      <c r="I256" s="110">
        <v>191602.6</v>
      </c>
      <c r="J256" s="110">
        <f>-75000-71.8</f>
        <v>-75071.8</v>
      </c>
      <c r="K256" s="1">
        <f>I256+J256</f>
        <v>116530.8</v>
      </c>
      <c r="L256" s="111">
        <v>66530.8</v>
      </c>
      <c r="M256" s="111"/>
      <c r="N256" s="1">
        <f>L256+M256</f>
        <v>66530.8</v>
      </c>
    </row>
    <row r="257" spans="1:14" ht="15.75" outlineLevel="7" x14ac:dyDescent="0.2">
      <c r="A257" s="4" t="s">
        <v>149</v>
      </c>
      <c r="B257" s="4" t="s">
        <v>170</v>
      </c>
      <c r="C257" s="181" t="s">
        <v>51</v>
      </c>
      <c r="D257" s="181"/>
      <c r="E257" s="102" t="s">
        <v>361</v>
      </c>
      <c r="F257" s="113">
        <f>F258+F261+F264</f>
        <v>392427.30000000005</v>
      </c>
      <c r="G257" s="113">
        <f t="shared" ref="G257:N257" si="181">G258+G261+G264</f>
        <v>0</v>
      </c>
      <c r="H257" s="113">
        <f>H258+H261+H264</f>
        <v>392427.30000000005</v>
      </c>
      <c r="I257" s="113">
        <f t="shared" si="181"/>
        <v>337128.7</v>
      </c>
      <c r="J257" s="113">
        <f t="shared" si="181"/>
        <v>0</v>
      </c>
      <c r="K257" s="113">
        <f t="shared" si="181"/>
        <v>337128.7</v>
      </c>
      <c r="L257" s="113">
        <f t="shared" si="181"/>
        <v>347282.73333299998</v>
      </c>
      <c r="M257" s="113">
        <f t="shared" si="181"/>
        <v>0</v>
      </c>
      <c r="N257" s="113">
        <f t="shared" si="181"/>
        <v>347282.73333299998</v>
      </c>
    </row>
    <row r="258" spans="1:14" ht="15.75" outlineLevel="7" x14ac:dyDescent="0.2">
      <c r="A258" s="4" t="s">
        <v>149</v>
      </c>
      <c r="B258" s="4" t="s">
        <v>170</v>
      </c>
      <c r="C258" s="181" t="s">
        <v>52</v>
      </c>
      <c r="D258" s="181"/>
      <c r="E258" s="102" t="s">
        <v>626</v>
      </c>
      <c r="F258" s="113">
        <f>F259</f>
        <v>54915.6</v>
      </c>
      <c r="G258" s="113">
        <f t="shared" ref="G258:N259" si="182">G259</f>
        <v>0</v>
      </c>
      <c r="H258" s="113">
        <f>H259</f>
        <v>54915.6</v>
      </c>
      <c r="I258" s="113">
        <f t="shared" si="182"/>
        <v>5000</v>
      </c>
      <c r="J258" s="113">
        <f t="shared" si="182"/>
        <v>0</v>
      </c>
      <c r="K258" s="113">
        <f t="shared" si="182"/>
        <v>5000</v>
      </c>
      <c r="L258" s="113">
        <f t="shared" si="182"/>
        <v>21666.033332999999</v>
      </c>
      <c r="M258" s="113">
        <f t="shared" si="182"/>
        <v>0</v>
      </c>
      <c r="N258" s="113">
        <f t="shared" si="182"/>
        <v>21666.033332999999</v>
      </c>
    </row>
    <row r="259" spans="1:14" ht="31.5" outlineLevel="7" x14ac:dyDescent="0.2">
      <c r="A259" s="4" t="s">
        <v>149</v>
      </c>
      <c r="B259" s="4" t="s">
        <v>170</v>
      </c>
      <c r="C259" s="181" t="s">
        <v>491</v>
      </c>
      <c r="D259" s="181"/>
      <c r="E259" s="102" t="s">
        <v>719</v>
      </c>
      <c r="F259" s="113">
        <f>F260</f>
        <v>54915.6</v>
      </c>
      <c r="G259" s="113">
        <f t="shared" si="182"/>
        <v>0</v>
      </c>
      <c r="H259" s="113">
        <f>H260</f>
        <v>54915.6</v>
      </c>
      <c r="I259" s="113">
        <f t="shared" si="182"/>
        <v>5000</v>
      </c>
      <c r="J259" s="113">
        <f t="shared" si="182"/>
        <v>0</v>
      </c>
      <c r="K259" s="113">
        <f t="shared" si="182"/>
        <v>5000</v>
      </c>
      <c r="L259" s="113">
        <f t="shared" si="182"/>
        <v>21666.033332999999</v>
      </c>
      <c r="M259" s="113">
        <f t="shared" si="182"/>
        <v>0</v>
      </c>
      <c r="N259" s="113">
        <f t="shared" si="182"/>
        <v>21666.033332999999</v>
      </c>
    </row>
    <row r="260" spans="1:14" ht="15.75" outlineLevel="7" x14ac:dyDescent="0.2">
      <c r="A260" s="9" t="s">
        <v>149</v>
      </c>
      <c r="B260" s="9" t="s">
        <v>170</v>
      </c>
      <c r="C260" s="182" t="s">
        <v>491</v>
      </c>
      <c r="D260" s="183" t="s">
        <v>28</v>
      </c>
      <c r="E260" s="180" t="s">
        <v>29</v>
      </c>
      <c r="F260" s="110">
        <f>53000+1915.6</f>
        <v>54915.6</v>
      </c>
      <c r="G260" s="110"/>
      <c r="H260" s="1">
        <f>F260+G260</f>
        <v>54915.6</v>
      </c>
      <c r="I260" s="110">
        <v>5000</v>
      </c>
      <c r="J260" s="110"/>
      <c r="K260" s="1">
        <f>I260+J260</f>
        <v>5000</v>
      </c>
      <c r="L260" s="111">
        <f>13332.7+8333.333333</f>
        <v>21666.033332999999</v>
      </c>
      <c r="M260" s="111"/>
      <c r="N260" s="1">
        <f>L260+M260</f>
        <v>21666.033332999999</v>
      </c>
    </row>
    <row r="261" spans="1:14" ht="31.5" outlineLevel="7" x14ac:dyDescent="0.2">
      <c r="A261" s="4" t="s">
        <v>149</v>
      </c>
      <c r="B261" s="9" t="s">
        <v>170</v>
      </c>
      <c r="C261" s="4" t="s">
        <v>290</v>
      </c>
      <c r="D261" s="4"/>
      <c r="E261" s="8" t="s">
        <v>628</v>
      </c>
      <c r="F261" s="113">
        <f>F262</f>
        <v>137511.70000000001</v>
      </c>
      <c r="G261" s="113">
        <f t="shared" ref="G261:N262" si="183">G262</f>
        <v>0</v>
      </c>
      <c r="H261" s="113">
        <f>H262</f>
        <v>137511.70000000001</v>
      </c>
      <c r="I261" s="113">
        <f t="shared" si="183"/>
        <v>118628.7</v>
      </c>
      <c r="J261" s="113">
        <f t="shared" si="183"/>
        <v>0</v>
      </c>
      <c r="K261" s="113">
        <f t="shared" si="183"/>
        <v>118628.7</v>
      </c>
      <c r="L261" s="113">
        <f t="shared" si="183"/>
        <v>112116.7</v>
      </c>
      <c r="M261" s="113">
        <f t="shared" si="183"/>
        <v>0</v>
      </c>
      <c r="N261" s="113">
        <f t="shared" si="183"/>
        <v>112116.7</v>
      </c>
    </row>
    <row r="262" spans="1:14" ht="15.75" outlineLevel="7" x14ac:dyDescent="0.2">
      <c r="A262" s="4" t="s">
        <v>149</v>
      </c>
      <c r="B262" s="4" t="s">
        <v>170</v>
      </c>
      <c r="C262" s="181" t="s">
        <v>495</v>
      </c>
      <c r="D262" s="181"/>
      <c r="E262" s="102" t="s">
        <v>291</v>
      </c>
      <c r="F262" s="113">
        <f>F263</f>
        <v>137511.70000000001</v>
      </c>
      <c r="G262" s="113">
        <f t="shared" si="183"/>
        <v>0</v>
      </c>
      <c r="H262" s="113">
        <f>H263</f>
        <v>137511.70000000001</v>
      </c>
      <c r="I262" s="113">
        <f t="shared" si="183"/>
        <v>118628.7</v>
      </c>
      <c r="J262" s="113">
        <f t="shared" si="183"/>
        <v>0</v>
      </c>
      <c r="K262" s="113">
        <f t="shared" si="183"/>
        <v>118628.7</v>
      </c>
      <c r="L262" s="113">
        <f t="shared" si="183"/>
        <v>112116.7</v>
      </c>
      <c r="M262" s="113">
        <f t="shared" si="183"/>
        <v>0</v>
      </c>
      <c r="N262" s="113">
        <f t="shared" si="183"/>
        <v>112116.7</v>
      </c>
    </row>
    <row r="263" spans="1:14" ht="15.75" outlineLevel="7" x14ac:dyDescent="0.2">
      <c r="A263" s="9" t="s">
        <v>149</v>
      </c>
      <c r="B263" s="9" t="s">
        <v>170</v>
      </c>
      <c r="C263" s="182" t="s">
        <v>495</v>
      </c>
      <c r="D263" s="183" t="s">
        <v>28</v>
      </c>
      <c r="E263" s="180" t="s">
        <v>29</v>
      </c>
      <c r="F263" s="110">
        <v>137511.70000000001</v>
      </c>
      <c r="G263" s="110"/>
      <c r="H263" s="1">
        <f>F263+G263</f>
        <v>137511.70000000001</v>
      </c>
      <c r="I263" s="110">
        <v>118628.7</v>
      </c>
      <c r="J263" s="110"/>
      <c r="K263" s="1">
        <f>I263+J263</f>
        <v>118628.7</v>
      </c>
      <c r="L263" s="111">
        <v>112116.7</v>
      </c>
      <c r="M263" s="111"/>
      <c r="N263" s="1">
        <f>L263+M263</f>
        <v>112116.7</v>
      </c>
    </row>
    <row r="264" spans="1:14" ht="15.75" outlineLevel="7" x14ac:dyDescent="0.2">
      <c r="A264" s="4" t="s">
        <v>149</v>
      </c>
      <c r="B264" s="4" t="s">
        <v>170</v>
      </c>
      <c r="C264" s="181" t="s">
        <v>504</v>
      </c>
      <c r="D264" s="181"/>
      <c r="E264" s="102" t="s">
        <v>644</v>
      </c>
      <c r="F264" s="113">
        <f>F265</f>
        <v>200000</v>
      </c>
      <c r="G264" s="113">
        <f t="shared" ref="G264:N265" si="184">G265</f>
        <v>0</v>
      </c>
      <c r="H264" s="113">
        <f>H265</f>
        <v>200000</v>
      </c>
      <c r="I264" s="113">
        <f t="shared" si="184"/>
        <v>213500</v>
      </c>
      <c r="J264" s="113">
        <f t="shared" si="184"/>
        <v>0</v>
      </c>
      <c r="K264" s="113">
        <f t="shared" si="184"/>
        <v>213500</v>
      </c>
      <c r="L264" s="113">
        <f t="shared" si="184"/>
        <v>213500</v>
      </c>
      <c r="M264" s="113">
        <f t="shared" si="184"/>
        <v>0</v>
      </c>
      <c r="N264" s="113">
        <f t="shared" si="184"/>
        <v>213500</v>
      </c>
    </row>
    <row r="265" spans="1:14" ht="15.75" outlineLevel="7" x14ac:dyDescent="0.2">
      <c r="A265" s="4" t="s">
        <v>149</v>
      </c>
      <c r="B265" s="4" t="s">
        <v>170</v>
      </c>
      <c r="C265" s="181" t="s">
        <v>506</v>
      </c>
      <c r="D265" s="181"/>
      <c r="E265" s="102" t="s">
        <v>53</v>
      </c>
      <c r="F265" s="113">
        <f>F266</f>
        <v>200000</v>
      </c>
      <c r="G265" s="113">
        <f t="shared" si="184"/>
        <v>0</v>
      </c>
      <c r="H265" s="113">
        <f>H266</f>
        <v>200000</v>
      </c>
      <c r="I265" s="113">
        <f t="shared" si="184"/>
        <v>213500</v>
      </c>
      <c r="J265" s="113">
        <f t="shared" si="184"/>
        <v>0</v>
      </c>
      <c r="K265" s="113">
        <f t="shared" si="184"/>
        <v>213500</v>
      </c>
      <c r="L265" s="113">
        <f t="shared" si="184"/>
        <v>213500</v>
      </c>
      <c r="M265" s="113">
        <f t="shared" si="184"/>
        <v>0</v>
      </c>
      <c r="N265" s="113">
        <f t="shared" si="184"/>
        <v>213500</v>
      </c>
    </row>
    <row r="266" spans="1:14" ht="15.75" outlineLevel="7" x14ac:dyDescent="0.2">
      <c r="A266" s="9" t="s">
        <v>149</v>
      </c>
      <c r="B266" s="9" t="s">
        <v>170</v>
      </c>
      <c r="C266" s="182" t="s">
        <v>506</v>
      </c>
      <c r="D266" s="183" t="s">
        <v>28</v>
      </c>
      <c r="E266" s="180" t="s">
        <v>29</v>
      </c>
      <c r="F266" s="110">
        <f>220000-20000</f>
        <v>200000</v>
      </c>
      <c r="G266" s="110"/>
      <c r="H266" s="1">
        <f>F266+G266</f>
        <v>200000</v>
      </c>
      <c r="I266" s="110">
        <f>233500-20000</f>
        <v>213500</v>
      </c>
      <c r="J266" s="110"/>
      <c r="K266" s="1">
        <f>I266+J266</f>
        <v>213500</v>
      </c>
      <c r="L266" s="110">
        <f>233500-20000</f>
        <v>213500</v>
      </c>
      <c r="M266" s="110"/>
      <c r="N266" s="1">
        <f>L266+M266</f>
        <v>213500</v>
      </c>
    </row>
    <row r="267" spans="1:14" ht="31.5" outlineLevel="7" x14ac:dyDescent="0.2">
      <c r="A267" s="4" t="s">
        <v>149</v>
      </c>
      <c r="B267" s="4" t="s">
        <v>170</v>
      </c>
      <c r="C267" s="4" t="s">
        <v>26</v>
      </c>
      <c r="D267" s="4"/>
      <c r="E267" s="8" t="s">
        <v>309</v>
      </c>
      <c r="F267" s="113">
        <f>F268</f>
        <v>359.52592000000004</v>
      </c>
      <c r="G267" s="113">
        <f t="shared" ref="G267:M269" si="185">G268</f>
        <v>0</v>
      </c>
      <c r="H267" s="113">
        <f>H268</f>
        <v>359.52592000000004</v>
      </c>
      <c r="I267" s="113">
        <f t="shared" si="185"/>
        <v>0</v>
      </c>
      <c r="J267" s="113">
        <f t="shared" si="185"/>
        <v>0</v>
      </c>
      <c r="K267" s="113"/>
      <c r="L267" s="113">
        <f t="shared" si="185"/>
        <v>0</v>
      </c>
      <c r="M267" s="113">
        <f t="shared" si="185"/>
        <v>0</v>
      </c>
      <c r="N267" s="113"/>
    </row>
    <row r="268" spans="1:14" ht="15.75" outlineLevel="7" x14ac:dyDescent="0.2">
      <c r="A268" s="4" t="s">
        <v>149</v>
      </c>
      <c r="B268" s="4" t="s">
        <v>170</v>
      </c>
      <c r="C268" s="4" t="s">
        <v>72</v>
      </c>
      <c r="D268" s="4"/>
      <c r="E268" s="8" t="s">
        <v>361</v>
      </c>
      <c r="F268" s="113">
        <f>F269</f>
        <v>359.52592000000004</v>
      </c>
      <c r="G268" s="113">
        <f t="shared" si="185"/>
        <v>0</v>
      </c>
      <c r="H268" s="113">
        <f>H269</f>
        <v>359.52592000000004</v>
      </c>
      <c r="I268" s="113">
        <f t="shared" si="185"/>
        <v>0</v>
      </c>
      <c r="J268" s="113">
        <f t="shared" si="185"/>
        <v>0</v>
      </c>
      <c r="K268" s="113"/>
      <c r="L268" s="113">
        <f t="shared" si="185"/>
        <v>0</v>
      </c>
      <c r="M268" s="113">
        <f t="shared" si="185"/>
        <v>0</v>
      </c>
      <c r="N268" s="113"/>
    </row>
    <row r="269" spans="1:14" ht="15.75" outlineLevel="7" x14ac:dyDescent="0.2">
      <c r="A269" s="4" t="s">
        <v>149</v>
      </c>
      <c r="B269" s="4" t="s">
        <v>170</v>
      </c>
      <c r="C269" s="181" t="s">
        <v>73</v>
      </c>
      <c r="D269" s="181"/>
      <c r="E269" s="102" t="s">
        <v>627</v>
      </c>
      <c r="F269" s="113">
        <f>F270</f>
        <v>359.52592000000004</v>
      </c>
      <c r="G269" s="113">
        <f t="shared" si="185"/>
        <v>0</v>
      </c>
      <c r="H269" s="113">
        <f>H270</f>
        <v>359.52592000000004</v>
      </c>
      <c r="I269" s="113">
        <f t="shared" si="185"/>
        <v>0</v>
      </c>
      <c r="J269" s="113">
        <f t="shared" si="185"/>
        <v>0</v>
      </c>
      <c r="K269" s="113"/>
      <c r="L269" s="113">
        <f t="shared" si="185"/>
        <v>0</v>
      </c>
      <c r="M269" s="113">
        <f t="shared" si="185"/>
        <v>0</v>
      </c>
      <c r="N269" s="113"/>
    </row>
    <row r="270" spans="1:14" ht="15.75" outlineLevel="7" x14ac:dyDescent="0.2">
      <c r="A270" s="4"/>
      <c r="B270" s="4"/>
      <c r="C270" s="181" t="s">
        <v>556</v>
      </c>
      <c r="D270" s="181"/>
      <c r="E270" s="193" t="s">
        <v>557</v>
      </c>
      <c r="F270" s="113">
        <f>F271+F273</f>
        <v>359.52592000000004</v>
      </c>
      <c r="G270" s="113">
        <f t="shared" ref="G270:M270" si="186">G271+G273</f>
        <v>0</v>
      </c>
      <c r="H270" s="113">
        <f>H271+H273</f>
        <v>359.52592000000004</v>
      </c>
      <c r="I270" s="113">
        <f t="shared" si="186"/>
        <v>0</v>
      </c>
      <c r="J270" s="113">
        <f t="shared" si="186"/>
        <v>0</v>
      </c>
      <c r="K270" s="113"/>
      <c r="L270" s="113">
        <f t="shared" si="186"/>
        <v>0</v>
      </c>
      <c r="M270" s="113">
        <f t="shared" si="186"/>
        <v>0</v>
      </c>
      <c r="N270" s="113"/>
    </row>
    <row r="271" spans="1:14" ht="15.75" outlineLevel="7" x14ac:dyDescent="0.2">
      <c r="A271" s="4" t="s">
        <v>149</v>
      </c>
      <c r="B271" s="4" t="s">
        <v>170</v>
      </c>
      <c r="C271" s="181" t="s">
        <v>558</v>
      </c>
      <c r="D271" s="181"/>
      <c r="E271" s="102" t="s">
        <v>559</v>
      </c>
      <c r="F271" s="113">
        <f>F272</f>
        <v>227.30176</v>
      </c>
      <c r="G271" s="113">
        <f t="shared" ref="G271:M271" si="187">G272</f>
        <v>0</v>
      </c>
      <c r="H271" s="113">
        <f>H272</f>
        <v>227.30176</v>
      </c>
      <c r="I271" s="113">
        <f t="shared" si="187"/>
        <v>0</v>
      </c>
      <c r="J271" s="113">
        <f t="shared" si="187"/>
        <v>0</v>
      </c>
      <c r="K271" s="113"/>
      <c r="L271" s="113">
        <f t="shared" si="187"/>
        <v>0</v>
      </c>
      <c r="M271" s="113">
        <f t="shared" si="187"/>
        <v>0</v>
      </c>
      <c r="N271" s="113"/>
    </row>
    <row r="272" spans="1:14" ht="15.75" outlineLevel="4" x14ac:dyDescent="0.2">
      <c r="A272" s="9" t="s">
        <v>149</v>
      </c>
      <c r="B272" s="9" t="s">
        <v>170</v>
      </c>
      <c r="C272" s="182" t="s">
        <v>558</v>
      </c>
      <c r="D272" s="182" t="s">
        <v>28</v>
      </c>
      <c r="E272" s="180" t="s">
        <v>29</v>
      </c>
      <c r="F272" s="1">
        <v>227.30176</v>
      </c>
      <c r="G272" s="1"/>
      <c r="H272" s="1">
        <f>F272+G272</f>
        <v>227.30176</v>
      </c>
      <c r="I272" s="194"/>
      <c r="J272" s="194"/>
      <c r="K272" s="1"/>
      <c r="L272" s="194"/>
      <c r="M272" s="194"/>
      <c r="N272" s="1"/>
    </row>
    <row r="273" spans="1:14" ht="31.5" outlineLevel="5" x14ac:dyDescent="0.2">
      <c r="A273" s="4" t="s">
        <v>149</v>
      </c>
      <c r="B273" s="4" t="s">
        <v>170</v>
      </c>
      <c r="C273" s="181" t="s">
        <v>558</v>
      </c>
      <c r="D273" s="181"/>
      <c r="E273" s="102" t="s">
        <v>560</v>
      </c>
      <c r="F273" s="113">
        <f>F274</f>
        <v>132.22416000000001</v>
      </c>
      <c r="G273" s="113">
        <f t="shared" ref="G273:M273" si="188">G274</f>
        <v>0</v>
      </c>
      <c r="H273" s="113">
        <f>H274</f>
        <v>132.22416000000001</v>
      </c>
      <c r="I273" s="113">
        <f t="shared" si="188"/>
        <v>0</v>
      </c>
      <c r="J273" s="113">
        <f t="shared" si="188"/>
        <v>0</v>
      </c>
      <c r="K273" s="113"/>
      <c r="L273" s="113">
        <f t="shared" si="188"/>
        <v>0</v>
      </c>
      <c r="M273" s="113">
        <f t="shared" si="188"/>
        <v>0</v>
      </c>
      <c r="N273" s="113"/>
    </row>
    <row r="274" spans="1:14" ht="15.75" outlineLevel="7" x14ac:dyDescent="0.2">
      <c r="A274" s="9" t="s">
        <v>149</v>
      </c>
      <c r="B274" s="9" t="s">
        <v>170</v>
      </c>
      <c r="C274" s="182" t="s">
        <v>558</v>
      </c>
      <c r="D274" s="182" t="s">
        <v>28</v>
      </c>
      <c r="E274" s="180" t="s">
        <v>29</v>
      </c>
      <c r="F274" s="1">
        <v>132.22416000000001</v>
      </c>
      <c r="G274" s="1"/>
      <c r="H274" s="1">
        <f>F274+G274</f>
        <v>132.22416000000001</v>
      </c>
      <c r="I274" s="1"/>
      <c r="J274" s="1"/>
      <c r="K274" s="1"/>
      <c r="L274" s="1"/>
      <c r="M274" s="1"/>
      <c r="N274" s="1"/>
    </row>
    <row r="275" spans="1:14" ht="15.75" outlineLevel="7" x14ac:dyDescent="0.2">
      <c r="A275" s="4" t="s">
        <v>149</v>
      </c>
      <c r="B275" s="4" t="s">
        <v>172</v>
      </c>
      <c r="C275" s="4"/>
      <c r="D275" s="4"/>
      <c r="E275" s="8" t="s">
        <v>173</v>
      </c>
      <c r="F275" s="113">
        <f>F276+F281</f>
        <v>2080</v>
      </c>
      <c r="G275" s="113">
        <f t="shared" ref="G275:N275" si="189">G276+G281</f>
        <v>0</v>
      </c>
      <c r="H275" s="113">
        <f>H276+H281</f>
        <v>2080</v>
      </c>
      <c r="I275" s="113">
        <f t="shared" si="189"/>
        <v>2080</v>
      </c>
      <c r="J275" s="113">
        <f t="shared" si="189"/>
        <v>0</v>
      </c>
      <c r="K275" s="113">
        <f t="shared" si="189"/>
        <v>2080</v>
      </c>
      <c r="L275" s="113">
        <f t="shared" si="189"/>
        <v>2080</v>
      </c>
      <c r="M275" s="113">
        <f t="shared" si="189"/>
        <v>0</v>
      </c>
      <c r="N275" s="113">
        <f t="shared" si="189"/>
        <v>2080</v>
      </c>
    </row>
    <row r="276" spans="1:14" ht="31.5" outlineLevel="7" x14ac:dyDescent="0.2">
      <c r="A276" s="4" t="s">
        <v>149</v>
      </c>
      <c r="B276" s="4" t="s">
        <v>172</v>
      </c>
      <c r="C276" s="4" t="s">
        <v>54</v>
      </c>
      <c r="D276" s="4"/>
      <c r="E276" s="8" t="s">
        <v>296</v>
      </c>
      <c r="F276" s="113">
        <f>F277</f>
        <v>980</v>
      </c>
      <c r="G276" s="113">
        <f t="shared" ref="G276:N279" si="190">G277</f>
        <v>0</v>
      </c>
      <c r="H276" s="113">
        <f>H277</f>
        <v>980</v>
      </c>
      <c r="I276" s="113">
        <f t="shared" si="190"/>
        <v>980</v>
      </c>
      <c r="J276" s="113">
        <f t="shared" si="190"/>
        <v>0</v>
      </c>
      <c r="K276" s="113">
        <f t="shared" si="190"/>
        <v>980</v>
      </c>
      <c r="L276" s="113">
        <f t="shared" si="190"/>
        <v>980</v>
      </c>
      <c r="M276" s="113">
        <f t="shared" si="190"/>
        <v>0</v>
      </c>
      <c r="N276" s="113">
        <f t="shared" si="190"/>
        <v>980</v>
      </c>
    </row>
    <row r="277" spans="1:14" ht="15.75" outlineLevel="7" x14ac:dyDescent="0.2">
      <c r="A277" s="4" t="s">
        <v>149</v>
      </c>
      <c r="B277" s="4" t="s">
        <v>172</v>
      </c>
      <c r="C277" s="181" t="s">
        <v>95</v>
      </c>
      <c r="D277" s="181"/>
      <c r="E277" s="102" t="s">
        <v>380</v>
      </c>
      <c r="F277" s="113">
        <f>F278</f>
        <v>980</v>
      </c>
      <c r="G277" s="113">
        <f t="shared" si="190"/>
        <v>0</v>
      </c>
      <c r="H277" s="113">
        <f>H278</f>
        <v>980</v>
      </c>
      <c r="I277" s="113">
        <f t="shared" si="190"/>
        <v>980</v>
      </c>
      <c r="J277" s="113">
        <f t="shared" si="190"/>
        <v>0</v>
      </c>
      <c r="K277" s="113">
        <f t="shared" si="190"/>
        <v>980</v>
      </c>
      <c r="L277" s="113">
        <f t="shared" si="190"/>
        <v>980</v>
      </c>
      <c r="M277" s="113">
        <f t="shared" si="190"/>
        <v>0</v>
      </c>
      <c r="N277" s="113">
        <f t="shared" si="190"/>
        <v>980</v>
      </c>
    </row>
    <row r="278" spans="1:14" ht="31.5" outlineLevel="7" x14ac:dyDescent="0.2">
      <c r="A278" s="4" t="s">
        <v>149</v>
      </c>
      <c r="B278" s="4" t="s">
        <v>172</v>
      </c>
      <c r="C278" s="181" t="s">
        <v>426</v>
      </c>
      <c r="D278" s="181"/>
      <c r="E278" s="102" t="s">
        <v>672</v>
      </c>
      <c r="F278" s="113">
        <f>F279</f>
        <v>980</v>
      </c>
      <c r="G278" s="113">
        <f t="shared" si="190"/>
        <v>0</v>
      </c>
      <c r="H278" s="113">
        <f>H279</f>
        <v>980</v>
      </c>
      <c r="I278" s="113">
        <f t="shared" si="190"/>
        <v>980</v>
      </c>
      <c r="J278" s="113">
        <f t="shared" si="190"/>
        <v>0</v>
      </c>
      <c r="K278" s="113">
        <f t="shared" si="190"/>
        <v>980</v>
      </c>
      <c r="L278" s="113">
        <f t="shared" si="190"/>
        <v>980</v>
      </c>
      <c r="M278" s="113">
        <f t="shared" si="190"/>
        <v>0</v>
      </c>
      <c r="N278" s="113">
        <f t="shared" si="190"/>
        <v>980</v>
      </c>
    </row>
    <row r="279" spans="1:14" ht="15.75" outlineLevel="7" x14ac:dyDescent="0.2">
      <c r="A279" s="4" t="s">
        <v>149</v>
      </c>
      <c r="B279" s="4" t="s">
        <v>172</v>
      </c>
      <c r="C279" s="182" t="s">
        <v>430</v>
      </c>
      <c r="D279" s="182"/>
      <c r="E279" s="180" t="s">
        <v>661</v>
      </c>
      <c r="F279" s="113">
        <f>F280</f>
        <v>980</v>
      </c>
      <c r="G279" s="113">
        <f t="shared" si="190"/>
        <v>0</v>
      </c>
      <c r="H279" s="113">
        <f>H280</f>
        <v>980</v>
      </c>
      <c r="I279" s="113">
        <f t="shared" si="190"/>
        <v>980</v>
      </c>
      <c r="J279" s="113">
        <f t="shared" si="190"/>
        <v>0</v>
      </c>
      <c r="K279" s="113">
        <f t="shared" si="190"/>
        <v>980</v>
      </c>
      <c r="L279" s="113">
        <f t="shared" si="190"/>
        <v>980</v>
      </c>
      <c r="M279" s="113">
        <f t="shared" si="190"/>
        <v>0</v>
      </c>
      <c r="N279" s="113">
        <f t="shared" si="190"/>
        <v>980</v>
      </c>
    </row>
    <row r="280" spans="1:14" ht="15.75" outlineLevel="7" x14ac:dyDescent="0.2">
      <c r="A280" s="9" t="s">
        <v>149</v>
      </c>
      <c r="B280" s="9" t="s">
        <v>172</v>
      </c>
      <c r="C280" s="182" t="s">
        <v>430</v>
      </c>
      <c r="D280" s="179" t="s">
        <v>6</v>
      </c>
      <c r="E280" s="180" t="s">
        <v>7</v>
      </c>
      <c r="F280" s="110">
        <v>980</v>
      </c>
      <c r="G280" s="110"/>
      <c r="H280" s="1">
        <f>F280+G280</f>
        <v>980</v>
      </c>
      <c r="I280" s="110">
        <v>980</v>
      </c>
      <c r="J280" s="110"/>
      <c r="K280" s="1">
        <f>I280+J280</f>
        <v>980</v>
      </c>
      <c r="L280" s="110">
        <v>980</v>
      </c>
      <c r="M280" s="110"/>
      <c r="N280" s="1">
        <f>L280+M280</f>
        <v>980</v>
      </c>
    </row>
    <row r="281" spans="1:14" ht="15.75" outlineLevel="7" x14ac:dyDescent="0.2">
      <c r="A281" s="4" t="s">
        <v>149</v>
      </c>
      <c r="B281" s="4" t="s">
        <v>172</v>
      </c>
      <c r="C281" s="4" t="s">
        <v>41</v>
      </c>
      <c r="D281" s="4"/>
      <c r="E281" s="8" t="s">
        <v>299</v>
      </c>
      <c r="F281" s="113">
        <f>F282</f>
        <v>1100</v>
      </c>
      <c r="G281" s="113">
        <f t="shared" ref="G281:N284" si="191">G282</f>
        <v>0</v>
      </c>
      <c r="H281" s="113">
        <f>H282</f>
        <v>1100</v>
      </c>
      <c r="I281" s="113">
        <f t="shared" si="191"/>
        <v>1100</v>
      </c>
      <c r="J281" s="113">
        <f t="shared" si="191"/>
        <v>0</v>
      </c>
      <c r="K281" s="113">
        <f t="shared" si="191"/>
        <v>1100</v>
      </c>
      <c r="L281" s="113">
        <f t="shared" si="191"/>
        <v>1100</v>
      </c>
      <c r="M281" s="113">
        <f t="shared" si="191"/>
        <v>0</v>
      </c>
      <c r="N281" s="113">
        <f t="shared" si="191"/>
        <v>1100</v>
      </c>
    </row>
    <row r="282" spans="1:14" ht="15.75" outlineLevel="7" x14ac:dyDescent="0.2">
      <c r="A282" s="4" t="s">
        <v>149</v>
      </c>
      <c r="B282" s="4" t="s">
        <v>172</v>
      </c>
      <c r="C282" s="181" t="s">
        <v>42</v>
      </c>
      <c r="D282" s="181"/>
      <c r="E282" s="102" t="s">
        <v>361</v>
      </c>
      <c r="F282" s="113">
        <f>F283</f>
        <v>1100</v>
      </c>
      <c r="G282" s="113">
        <f t="shared" si="191"/>
        <v>0</v>
      </c>
      <c r="H282" s="113">
        <f>H283</f>
        <v>1100</v>
      </c>
      <c r="I282" s="113">
        <f t="shared" si="191"/>
        <v>1100</v>
      </c>
      <c r="J282" s="113">
        <f t="shared" si="191"/>
        <v>0</v>
      </c>
      <c r="K282" s="113">
        <f t="shared" si="191"/>
        <v>1100</v>
      </c>
      <c r="L282" s="113">
        <f t="shared" si="191"/>
        <v>1100</v>
      </c>
      <c r="M282" s="113">
        <f t="shared" si="191"/>
        <v>0</v>
      </c>
      <c r="N282" s="113">
        <f t="shared" si="191"/>
        <v>1100</v>
      </c>
    </row>
    <row r="283" spans="1:14" ht="31.5" outlineLevel="7" x14ac:dyDescent="0.2">
      <c r="A283" s="4" t="s">
        <v>149</v>
      </c>
      <c r="B283" s="4" t="s">
        <v>172</v>
      </c>
      <c r="C283" s="181" t="s">
        <v>359</v>
      </c>
      <c r="D283" s="181"/>
      <c r="E283" s="102" t="s">
        <v>641</v>
      </c>
      <c r="F283" s="113">
        <f>F284</f>
        <v>1100</v>
      </c>
      <c r="G283" s="113">
        <f t="shared" si="191"/>
        <v>0</v>
      </c>
      <c r="H283" s="113">
        <f>H284</f>
        <v>1100</v>
      </c>
      <c r="I283" s="113">
        <f t="shared" si="191"/>
        <v>1100</v>
      </c>
      <c r="J283" s="113">
        <f t="shared" si="191"/>
        <v>0</v>
      </c>
      <c r="K283" s="113">
        <f t="shared" si="191"/>
        <v>1100</v>
      </c>
      <c r="L283" s="113">
        <f t="shared" si="191"/>
        <v>1100</v>
      </c>
      <c r="M283" s="113">
        <f t="shared" si="191"/>
        <v>0</v>
      </c>
      <c r="N283" s="113">
        <f t="shared" si="191"/>
        <v>1100</v>
      </c>
    </row>
    <row r="284" spans="1:14" ht="31.5" outlineLevel="7" x14ac:dyDescent="0.2">
      <c r="A284" s="9" t="s">
        <v>149</v>
      </c>
      <c r="B284" s="9" t="s">
        <v>172</v>
      </c>
      <c r="C284" s="182" t="s">
        <v>465</v>
      </c>
      <c r="D284" s="182"/>
      <c r="E284" s="180" t="s">
        <v>466</v>
      </c>
      <c r="F284" s="113">
        <f>F285</f>
        <v>1100</v>
      </c>
      <c r="G284" s="113">
        <f t="shared" si="191"/>
        <v>0</v>
      </c>
      <c r="H284" s="113">
        <f>H285</f>
        <v>1100</v>
      </c>
      <c r="I284" s="113">
        <f t="shared" si="191"/>
        <v>1100</v>
      </c>
      <c r="J284" s="113">
        <f t="shared" si="191"/>
        <v>0</v>
      </c>
      <c r="K284" s="113">
        <f t="shared" si="191"/>
        <v>1100</v>
      </c>
      <c r="L284" s="113">
        <f t="shared" si="191"/>
        <v>1100</v>
      </c>
      <c r="M284" s="113">
        <f t="shared" si="191"/>
        <v>0</v>
      </c>
      <c r="N284" s="113">
        <f t="shared" si="191"/>
        <v>1100</v>
      </c>
    </row>
    <row r="285" spans="1:14" ht="15.75" outlineLevel="7" x14ac:dyDescent="0.2">
      <c r="A285" s="9" t="s">
        <v>149</v>
      </c>
      <c r="B285" s="9" t="s">
        <v>172</v>
      </c>
      <c r="C285" s="182" t="s">
        <v>465</v>
      </c>
      <c r="D285" s="183" t="s">
        <v>13</v>
      </c>
      <c r="E285" s="180" t="s">
        <v>14</v>
      </c>
      <c r="F285" s="110">
        <v>1100</v>
      </c>
      <c r="G285" s="110"/>
      <c r="H285" s="1">
        <f>F285+G285</f>
        <v>1100</v>
      </c>
      <c r="I285" s="110">
        <v>1100</v>
      </c>
      <c r="J285" s="110"/>
      <c r="K285" s="1">
        <f>I285+J285</f>
        <v>1100</v>
      </c>
      <c r="L285" s="110">
        <v>1100</v>
      </c>
      <c r="M285" s="110"/>
      <c r="N285" s="1">
        <f>L285+M285</f>
        <v>1100</v>
      </c>
    </row>
    <row r="286" spans="1:14" ht="15.75" outlineLevel="7" x14ac:dyDescent="0.2">
      <c r="A286" s="4" t="s">
        <v>149</v>
      </c>
      <c r="B286" s="4" t="s">
        <v>174</v>
      </c>
      <c r="C286" s="9"/>
      <c r="D286" s="9"/>
      <c r="E286" s="177" t="s">
        <v>175</v>
      </c>
      <c r="F286" s="113">
        <f>F287+F317+F414+F338</f>
        <v>588438.22586000012</v>
      </c>
      <c r="G286" s="113">
        <f t="shared" ref="G286:N286" si="192">G287+G317+G414+G338</f>
        <v>0</v>
      </c>
      <c r="H286" s="113">
        <f>H287+H317+H414+H338</f>
        <v>588438.22586000012</v>
      </c>
      <c r="I286" s="113">
        <f t="shared" si="192"/>
        <v>453749.00375000003</v>
      </c>
      <c r="J286" s="113">
        <f t="shared" si="192"/>
        <v>0</v>
      </c>
      <c r="K286" s="113">
        <f t="shared" si="192"/>
        <v>453749.00375000003</v>
      </c>
      <c r="L286" s="113">
        <f t="shared" si="192"/>
        <v>392477.89999999997</v>
      </c>
      <c r="M286" s="113">
        <f t="shared" si="192"/>
        <v>0</v>
      </c>
      <c r="N286" s="113">
        <f t="shared" si="192"/>
        <v>392477.89999999997</v>
      </c>
    </row>
    <row r="287" spans="1:14" ht="15.75" outlineLevel="1" x14ac:dyDescent="0.2">
      <c r="A287" s="4" t="s">
        <v>149</v>
      </c>
      <c r="B287" s="4" t="s">
        <v>176</v>
      </c>
      <c r="C287" s="4"/>
      <c r="D287" s="4"/>
      <c r="E287" s="8" t="s">
        <v>177</v>
      </c>
      <c r="F287" s="113">
        <f>F288</f>
        <v>165864.93740000002</v>
      </c>
      <c r="G287" s="113">
        <f t="shared" ref="G287:N287" si="193">G288</f>
        <v>0</v>
      </c>
      <c r="H287" s="113">
        <f>H288</f>
        <v>165864.93740000002</v>
      </c>
      <c r="I287" s="113">
        <f t="shared" si="193"/>
        <v>164116.40375000003</v>
      </c>
      <c r="J287" s="113">
        <f t="shared" si="193"/>
        <v>0</v>
      </c>
      <c r="K287" s="113">
        <f t="shared" si="193"/>
        <v>164116.40375000003</v>
      </c>
      <c r="L287" s="113">
        <f t="shared" si="193"/>
        <v>102271.29999999999</v>
      </c>
      <c r="M287" s="113">
        <f t="shared" si="193"/>
        <v>0</v>
      </c>
      <c r="N287" s="113">
        <f t="shared" si="193"/>
        <v>102271.29999999999</v>
      </c>
    </row>
    <row r="288" spans="1:14" ht="31.5" outlineLevel="2" x14ac:dyDescent="0.2">
      <c r="A288" s="4" t="s">
        <v>149</v>
      </c>
      <c r="B288" s="4" t="s">
        <v>176</v>
      </c>
      <c r="C288" s="4" t="s">
        <v>47</v>
      </c>
      <c r="D288" s="4"/>
      <c r="E288" s="8" t="s">
        <v>300</v>
      </c>
      <c r="F288" s="113">
        <f>F289+F297+F303</f>
        <v>165864.93740000002</v>
      </c>
      <c r="G288" s="113">
        <f t="shared" ref="G288:N288" si="194">G289+G297+G303</f>
        <v>0</v>
      </c>
      <c r="H288" s="113">
        <f>H289+H297+H303</f>
        <v>165864.93740000002</v>
      </c>
      <c r="I288" s="113">
        <f t="shared" si="194"/>
        <v>164116.40375000003</v>
      </c>
      <c r="J288" s="113">
        <f t="shared" si="194"/>
        <v>0</v>
      </c>
      <c r="K288" s="113">
        <f t="shared" si="194"/>
        <v>164116.40375000003</v>
      </c>
      <c r="L288" s="113">
        <f t="shared" si="194"/>
        <v>102271.29999999999</v>
      </c>
      <c r="M288" s="113">
        <f t="shared" si="194"/>
        <v>0</v>
      </c>
      <c r="N288" s="113">
        <f t="shared" si="194"/>
        <v>102271.29999999999</v>
      </c>
    </row>
    <row r="289" spans="1:14" ht="15.75" outlineLevel="2" x14ac:dyDescent="0.2">
      <c r="A289" s="4" t="s">
        <v>149</v>
      </c>
      <c r="B289" s="4" t="s">
        <v>176</v>
      </c>
      <c r="C289" s="4" t="s">
        <v>48</v>
      </c>
      <c r="D289" s="4"/>
      <c r="E289" s="8" t="s">
        <v>366</v>
      </c>
      <c r="F289" s="113">
        <f>F290</f>
        <v>81316.037400000001</v>
      </c>
      <c r="G289" s="113">
        <f t="shared" ref="G289:N289" si="195">G290</f>
        <v>0</v>
      </c>
      <c r="H289" s="113">
        <f>H290</f>
        <v>81316.037400000001</v>
      </c>
      <c r="I289" s="113">
        <f t="shared" si="195"/>
        <v>81124.203750000001</v>
      </c>
      <c r="J289" s="113">
        <f t="shared" si="195"/>
        <v>0</v>
      </c>
      <c r="K289" s="113">
        <f t="shared" si="195"/>
        <v>81124.203750000001</v>
      </c>
      <c r="L289" s="113">
        <f t="shared" si="195"/>
        <v>79436.2</v>
      </c>
      <c r="M289" s="113">
        <f t="shared" si="195"/>
        <v>0</v>
      </c>
      <c r="N289" s="113">
        <f t="shared" si="195"/>
        <v>79436.2</v>
      </c>
    </row>
    <row r="290" spans="1:14" ht="15.75" outlineLevel="2" x14ac:dyDescent="0.2">
      <c r="A290" s="4" t="s">
        <v>149</v>
      </c>
      <c r="B290" s="4" t="s">
        <v>176</v>
      </c>
      <c r="C290" s="4" t="s">
        <v>469</v>
      </c>
      <c r="D290" s="4"/>
      <c r="E290" s="8" t="s">
        <v>470</v>
      </c>
      <c r="F290" s="113">
        <f>F291+F293+F295</f>
        <v>81316.037400000001</v>
      </c>
      <c r="G290" s="113">
        <f t="shared" ref="G290:N290" si="196">G291+G293+G295</f>
        <v>0</v>
      </c>
      <c r="H290" s="113">
        <f>H291+H293+H295</f>
        <v>81316.037400000001</v>
      </c>
      <c r="I290" s="113">
        <f t="shared" si="196"/>
        <v>81124.203750000001</v>
      </c>
      <c r="J290" s="113">
        <f t="shared" si="196"/>
        <v>0</v>
      </c>
      <c r="K290" s="113">
        <f t="shared" si="196"/>
        <v>81124.203750000001</v>
      </c>
      <c r="L290" s="113">
        <f t="shared" si="196"/>
        <v>79436.2</v>
      </c>
      <c r="M290" s="113">
        <f t="shared" si="196"/>
        <v>0</v>
      </c>
      <c r="N290" s="113">
        <f t="shared" si="196"/>
        <v>79436.2</v>
      </c>
    </row>
    <row r="291" spans="1:14" ht="78.75" outlineLevel="2" x14ac:dyDescent="0.2">
      <c r="A291" s="4" t="s">
        <v>149</v>
      </c>
      <c r="B291" s="4" t="s">
        <v>176</v>
      </c>
      <c r="C291" s="4" t="s">
        <v>471</v>
      </c>
      <c r="D291" s="4"/>
      <c r="E291" s="8" t="s">
        <v>655</v>
      </c>
      <c r="F291" s="113">
        <f>F292</f>
        <v>38865.300000000003</v>
      </c>
      <c r="G291" s="113">
        <f t="shared" ref="G291:M291" si="197">G292</f>
        <v>0</v>
      </c>
      <c r="H291" s="113">
        <f>H292</f>
        <v>38865.300000000003</v>
      </c>
      <c r="I291" s="113">
        <f t="shared" si="197"/>
        <v>0</v>
      </c>
      <c r="J291" s="113">
        <f t="shared" si="197"/>
        <v>0</v>
      </c>
      <c r="K291" s="113"/>
      <c r="L291" s="113">
        <f t="shared" si="197"/>
        <v>0</v>
      </c>
      <c r="M291" s="113">
        <f t="shared" si="197"/>
        <v>0</v>
      </c>
      <c r="N291" s="113"/>
    </row>
    <row r="292" spans="1:14" ht="15.75" outlineLevel="2" x14ac:dyDescent="0.2">
      <c r="A292" s="9" t="s">
        <v>149</v>
      </c>
      <c r="B292" s="9" t="s">
        <v>176</v>
      </c>
      <c r="C292" s="9" t="s">
        <v>471</v>
      </c>
      <c r="D292" s="9" t="s">
        <v>38</v>
      </c>
      <c r="E292" s="99" t="s">
        <v>39</v>
      </c>
      <c r="F292" s="1">
        <v>38865.300000000003</v>
      </c>
      <c r="G292" s="1"/>
      <c r="H292" s="1">
        <f>F292+G292</f>
        <v>38865.300000000003</v>
      </c>
      <c r="I292" s="1"/>
      <c r="J292" s="1"/>
      <c r="K292" s="1"/>
      <c r="L292" s="1"/>
      <c r="M292" s="1"/>
      <c r="N292" s="1"/>
    </row>
    <row r="293" spans="1:14" ht="94.5" outlineLevel="2" x14ac:dyDescent="0.2">
      <c r="A293" s="4" t="s">
        <v>149</v>
      </c>
      <c r="B293" s="4" t="s">
        <v>176</v>
      </c>
      <c r="C293" s="4" t="s">
        <v>471</v>
      </c>
      <c r="D293" s="4"/>
      <c r="E293" s="8" t="s">
        <v>739</v>
      </c>
      <c r="F293" s="113">
        <f>F294</f>
        <v>6376.4373999999998</v>
      </c>
      <c r="G293" s="113">
        <f t="shared" ref="G293:M293" si="198">G294</f>
        <v>0</v>
      </c>
      <c r="H293" s="113">
        <f>H294</f>
        <v>6376.4373999999998</v>
      </c>
      <c r="I293" s="113">
        <f t="shared" si="198"/>
        <v>5508.80375</v>
      </c>
      <c r="J293" s="113">
        <f t="shared" si="198"/>
        <v>0</v>
      </c>
      <c r="K293" s="113">
        <f t="shared" si="198"/>
        <v>5508.80375</v>
      </c>
      <c r="L293" s="113">
        <f t="shared" si="198"/>
        <v>0</v>
      </c>
      <c r="M293" s="113">
        <f t="shared" si="198"/>
        <v>0</v>
      </c>
      <c r="N293" s="113"/>
    </row>
    <row r="294" spans="1:14" ht="15.75" outlineLevel="2" x14ac:dyDescent="0.2">
      <c r="A294" s="9" t="s">
        <v>149</v>
      </c>
      <c r="B294" s="9" t="s">
        <v>176</v>
      </c>
      <c r="C294" s="9" t="s">
        <v>471</v>
      </c>
      <c r="D294" s="9" t="s">
        <v>38</v>
      </c>
      <c r="E294" s="99" t="s">
        <v>39</v>
      </c>
      <c r="F294" s="1">
        <v>6376.4373999999998</v>
      </c>
      <c r="G294" s="1"/>
      <c r="H294" s="1">
        <f>F294+G294</f>
        <v>6376.4373999999998</v>
      </c>
      <c r="I294" s="1">
        <v>5508.80375</v>
      </c>
      <c r="J294" s="1"/>
      <c r="K294" s="1">
        <f>I294+J294</f>
        <v>5508.80375</v>
      </c>
      <c r="L294" s="1"/>
      <c r="M294" s="1"/>
      <c r="N294" s="1"/>
    </row>
    <row r="295" spans="1:14" ht="31.5" outlineLevel="2" x14ac:dyDescent="0.2">
      <c r="A295" s="4" t="s">
        <v>149</v>
      </c>
      <c r="B295" s="4" t="s">
        <v>176</v>
      </c>
      <c r="C295" s="4" t="s">
        <v>637</v>
      </c>
      <c r="D295" s="4"/>
      <c r="E295" s="8" t="s">
        <v>659</v>
      </c>
      <c r="F295" s="113">
        <f>F296</f>
        <v>36074.300000000003</v>
      </c>
      <c r="G295" s="113">
        <f t="shared" ref="G295:N295" si="199">G296</f>
        <v>0</v>
      </c>
      <c r="H295" s="113">
        <f>H296</f>
        <v>36074.300000000003</v>
      </c>
      <c r="I295" s="113">
        <f t="shared" si="199"/>
        <v>75615.399999999994</v>
      </c>
      <c r="J295" s="113">
        <f t="shared" si="199"/>
        <v>0</v>
      </c>
      <c r="K295" s="113">
        <f t="shared" si="199"/>
        <v>75615.399999999994</v>
      </c>
      <c r="L295" s="113">
        <f t="shared" si="199"/>
        <v>79436.2</v>
      </c>
      <c r="M295" s="113">
        <f t="shared" si="199"/>
        <v>0</v>
      </c>
      <c r="N295" s="113">
        <f t="shared" si="199"/>
        <v>79436.2</v>
      </c>
    </row>
    <row r="296" spans="1:14" ht="15.75" outlineLevel="2" x14ac:dyDescent="0.2">
      <c r="A296" s="9" t="s">
        <v>149</v>
      </c>
      <c r="B296" s="9" t="s">
        <v>176</v>
      </c>
      <c r="C296" s="9" t="s">
        <v>637</v>
      </c>
      <c r="D296" s="9" t="s">
        <v>38</v>
      </c>
      <c r="E296" s="99" t="s">
        <v>39</v>
      </c>
      <c r="F296" s="1">
        <v>36074.300000000003</v>
      </c>
      <c r="G296" s="1"/>
      <c r="H296" s="1">
        <f>F296+G296</f>
        <v>36074.300000000003</v>
      </c>
      <c r="I296" s="1">
        <v>75615.399999999994</v>
      </c>
      <c r="J296" s="1"/>
      <c r="K296" s="1">
        <f>I296+J296</f>
        <v>75615.399999999994</v>
      </c>
      <c r="L296" s="1">
        <v>79436.2</v>
      </c>
      <c r="M296" s="1"/>
      <c r="N296" s="1">
        <f>L296+M296</f>
        <v>79436.2</v>
      </c>
    </row>
    <row r="297" spans="1:14" s="171" customFormat="1" ht="15.75" outlineLevel="2" x14ac:dyDescent="0.2">
      <c r="A297" s="4" t="s">
        <v>149</v>
      </c>
      <c r="B297" s="4" t="s">
        <v>176</v>
      </c>
      <c r="C297" s="4" t="s">
        <v>57</v>
      </c>
      <c r="D297" s="4"/>
      <c r="E297" s="8" t="s">
        <v>373</v>
      </c>
      <c r="F297" s="113">
        <f>F298</f>
        <v>71743.8</v>
      </c>
      <c r="G297" s="113">
        <f t="shared" ref="G297:M297" si="200">G298</f>
        <v>0</v>
      </c>
      <c r="H297" s="113">
        <f>H298</f>
        <v>71743.8</v>
      </c>
      <c r="I297" s="113">
        <f t="shared" si="200"/>
        <v>70157.100000000006</v>
      </c>
      <c r="J297" s="113">
        <f t="shared" si="200"/>
        <v>0</v>
      </c>
      <c r="K297" s="113">
        <f t="shared" si="200"/>
        <v>70157.100000000006</v>
      </c>
      <c r="L297" s="113">
        <f t="shared" si="200"/>
        <v>0</v>
      </c>
      <c r="M297" s="113">
        <f t="shared" si="200"/>
        <v>0</v>
      </c>
      <c r="N297" s="113"/>
    </row>
    <row r="298" spans="1:14" s="171" customFormat="1" ht="15.75" outlineLevel="2" x14ac:dyDescent="0.2">
      <c r="A298" s="4" t="s">
        <v>149</v>
      </c>
      <c r="B298" s="4" t="s">
        <v>176</v>
      </c>
      <c r="C298" s="181" t="s">
        <v>484</v>
      </c>
      <c r="D298" s="181"/>
      <c r="E298" s="102" t="s">
        <v>377</v>
      </c>
      <c r="F298" s="113">
        <f>F299+F301</f>
        <v>71743.8</v>
      </c>
      <c r="G298" s="113">
        <f t="shared" ref="G298:M298" si="201">G299+G301</f>
        <v>0</v>
      </c>
      <c r="H298" s="113">
        <f>H299+H301</f>
        <v>71743.8</v>
      </c>
      <c r="I298" s="113">
        <f t="shared" si="201"/>
        <v>70157.100000000006</v>
      </c>
      <c r="J298" s="113">
        <f t="shared" si="201"/>
        <v>0</v>
      </c>
      <c r="K298" s="113">
        <f t="shared" si="201"/>
        <v>70157.100000000006</v>
      </c>
      <c r="L298" s="113">
        <f t="shared" si="201"/>
        <v>0</v>
      </c>
      <c r="M298" s="113">
        <f t="shared" si="201"/>
        <v>0</v>
      </c>
      <c r="N298" s="113"/>
    </row>
    <row r="299" spans="1:14" ht="47.25" outlineLevel="2" x14ac:dyDescent="0.2">
      <c r="A299" s="4" t="s">
        <v>149</v>
      </c>
      <c r="B299" s="4" t="s">
        <v>176</v>
      </c>
      <c r="C299" s="4" t="s">
        <v>485</v>
      </c>
      <c r="D299" s="4"/>
      <c r="E299" s="8" t="s">
        <v>653</v>
      </c>
      <c r="F299" s="113">
        <f>F300</f>
        <v>21743.8</v>
      </c>
      <c r="G299" s="113">
        <f t="shared" ref="G299:M299" si="202">G300</f>
        <v>0</v>
      </c>
      <c r="H299" s="113">
        <f>H300</f>
        <v>21743.8</v>
      </c>
      <c r="I299" s="113">
        <f t="shared" si="202"/>
        <v>20157.099999999999</v>
      </c>
      <c r="J299" s="113">
        <f t="shared" si="202"/>
        <v>0</v>
      </c>
      <c r="K299" s="113">
        <f t="shared" si="202"/>
        <v>20157.099999999999</v>
      </c>
      <c r="L299" s="113">
        <f t="shared" si="202"/>
        <v>0</v>
      </c>
      <c r="M299" s="113">
        <f t="shared" si="202"/>
        <v>0</v>
      </c>
      <c r="N299" s="113"/>
    </row>
    <row r="300" spans="1:14" ht="15.75" outlineLevel="2" x14ac:dyDescent="0.2">
      <c r="A300" s="9" t="s">
        <v>149</v>
      </c>
      <c r="B300" s="9" t="s">
        <v>176</v>
      </c>
      <c r="C300" s="9" t="s">
        <v>485</v>
      </c>
      <c r="D300" s="9" t="s">
        <v>28</v>
      </c>
      <c r="E300" s="99" t="s">
        <v>29</v>
      </c>
      <c r="F300" s="1">
        <v>21743.8</v>
      </c>
      <c r="G300" s="1"/>
      <c r="H300" s="1">
        <f>F300+G300</f>
        <v>21743.8</v>
      </c>
      <c r="I300" s="1">
        <v>20157.099999999999</v>
      </c>
      <c r="J300" s="1"/>
      <c r="K300" s="1">
        <f>I300+J300</f>
        <v>20157.099999999999</v>
      </c>
      <c r="L300" s="1"/>
      <c r="M300" s="1"/>
      <c r="N300" s="1"/>
    </row>
    <row r="301" spans="1:14" ht="47.25" outlineLevel="2" x14ac:dyDescent="0.2">
      <c r="A301" s="4" t="s">
        <v>149</v>
      </c>
      <c r="B301" s="4" t="s">
        <v>176</v>
      </c>
      <c r="C301" s="4" t="s">
        <v>485</v>
      </c>
      <c r="D301" s="4"/>
      <c r="E301" s="8" t="s">
        <v>654</v>
      </c>
      <c r="F301" s="113">
        <f>F302</f>
        <v>50000</v>
      </c>
      <c r="G301" s="113">
        <f t="shared" ref="G301:M301" si="203">G302</f>
        <v>0</v>
      </c>
      <c r="H301" s="113">
        <f>H302</f>
        <v>50000</v>
      </c>
      <c r="I301" s="113">
        <f t="shared" si="203"/>
        <v>50000</v>
      </c>
      <c r="J301" s="113">
        <f t="shared" si="203"/>
        <v>0</v>
      </c>
      <c r="K301" s="113">
        <f t="shared" si="203"/>
        <v>50000</v>
      </c>
      <c r="L301" s="113">
        <f t="shared" si="203"/>
        <v>0</v>
      </c>
      <c r="M301" s="113">
        <f t="shared" si="203"/>
        <v>0</v>
      </c>
      <c r="N301" s="113"/>
    </row>
    <row r="302" spans="1:14" ht="15.75" outlineLevel="2" x14ac:dyDescent="0.2">
      <c r="A302" s="9" t="s">
        <v>149</v>
      </c>
      <c r="B302" s="9" t="s">
        <v>176</v>
      </c>
      <c r="C302" s="9" t="s">
        <v>485</v>
      </c>
      <c r="D302" s="9" t="s">
        <v>28</v>
      </c>
      <c r="E302" s="99" t="s">
        <v>29</v>
      </c>
      <c r="F302" s="1">
        <v>50000</v>
      </c>
      <c r="G302" s="1"/>
      <c r="H302" s="1">
        <f>F302+G302</f>
        <v>50000</v>
      </c>
      <c r="I302" s="1">
        <v>50000</v>
      </c>
      <c r="J302" s="1"/>
      <c r="K302" s="1">
        <f>I302+J302</f>
        <v>50000</v>
      </c>
      <c r="L302" s="1"/>
      <c r="M302" s="1"/>
      <c r="N302" s="1"/>
    </row>
    <row r="303" spans="1:14" ht="15.75" outlineLevel="3" x14ac:dyDescent="0.2">
      <c r="A303" s="4" t="s">
        <v>149</v>
      </c>
      <c r="B303" s="4" t="s">
        <v>176</v>
      </c>
      <c r="C303" s="4" t="s">
        <v>51</v>
      </c>
      <c r="D303" s="4"/>
      <c r="E303" s="8" t="s">
        <v>361</v>
      </c>
      <c r="F303" s="113">
        <f>F304+F313</f>
        <v>12805.1</v>
      </c>
      <c r="G303" s="113">
        <f t="shared" ref="G303:N303" si="204">G304+G313</f>
        <v>0</v>
      </c>
      <c r="H303" s="113">
        <f>H304+H313</f>
        <v>12805.1</v>
      </c>
      <c r="I303" s="113">
        <f t="shared" si="204"/>
        <v>12835.1</v>
      </c>
      <c r="J303" s="113">
        <f t="shared" si="204"/>
        <v>0</v>
      </c>
      <c r="K303" s="113">
        <f t="shared" si="204"/>
        <v>12835.1</v>
      </c>
      <c r="L303" s="113">
        <f t="shared" si="204"/>
        <v>22835.1</v>
      </c>
      <c r="M303" s="113">
        <f t="shared" si="204"/>
        <v>0</v>
      </c>
      <c r="N303" s="113">
        <f t="shared" si="204"/>
        <v>22835.1</v>
      </c>
    </row>
    <row r="304" spans="1:14" ht="15.75" outlineLevel="4" x14ac:dyDescent="0.2">
      <c r="A304" s="4" t="s">
        <v>149</v>
      </c>
      <c r="B304" s="4" t="s">
        <v>176</v>
      </c>
      <c r="C304" s="4" t="s">
        <v>52</v>
      </c>
      <c r="D304" s="4"/>
      <c r="E304" s="8" t="s">
        <v>626</v>
      </c>
      <c r="F304" s="113">
        <f>F305+F308+F311</f>
        <v>4305.1000000000004</v>
      </c>
      <c r="G304" s="113">
        <f t="shared" ref="G304:N304" si="205">G305+G308+G311</f>
        <v>0</v>
      </c>
      <c r="H304" s="113">
        <f>H305+H308+H311</f>
        <v>4305.1000000000004</v>
      </c>
      <c r="I304" s="113">
        <f t="shared" si="205"/>
        <v>4335.1000000000004</v>
      </c>
      <c r="J304" s="113">
        <f t="shared" si="205"/>
        <v>0</v>
      </c>
      <c r="K304" s="113">
        <f t="shared" si="205"/>
        <v>4335.1000000000004</v>
      </c>
      <c r="L304" s="113">
        <f t="shared" si="205"/>
        <v>14335.1</v>
      </c>
      <c r="M304" s="113">
        <f t="shared" si="205"/>
        <v>0</v>
      </c>
      <c r="N304" s="113">
        <f t="shared" si="205"/>
        <v>14335.1</v>
      </c>
    </row>
    <row r="305" spans="1:14" ht="31.5" outlineLevel="5" x14ac:dyDescent="0.2">
      <c r="A305" s="4" t="s">
        <v>149</v>
      </c>
      <c r="B305" s="4" t="s">
        <v>176</v>
      </c>
      <c r="C305" s="4" t="s">
        <v>487</v>
      </c>
      <c r="D305" s="4"/>
      <c r="E305" s="8" t="s">
        <v>56</v>
      </c>
      <c r="F305" s="113">
        <f>F306+F307</f>
        <v>4187.1000000000004</v>
      </c>
      <c r="G305" s="113">
        <f t="shared" ref="G305:N305" si="206">G306+G307</f>
        <v>0</v>
      </c>
      <c r="H305" s="113">
        <f>H306+H307</f>
        <v>4187.1000000000004</v>
      </c>
      <c r="I305" s="113">
        <f t="shared" si="206"/>
        <v>4187.1000000000004</v>
      </c>
      <c r="J305" s="113">
        <f t="shared" si="206"/>
        <v>0</v>
      </c>
      <c r="K305" s="113">
        <f t="shared" si="206"/>
        <v>4187.1000000000004</v>
      </c>
      <c r="L305" s="113">
        <f t="shared" si="206"/>
        <v>4187.1000000000004</v>
      </c>
      <c r="M305" s="113">
        <f t="shared" si="206"/>
        <v>0</v>
      </c>
      <c r="N305" s="113">
        <f t="shared" si="206"/>
        <v>4187.1000000000004</v>
      </c>
    </row>
    <row r="306" spans="1:14" ht="15.75" outlineLevel="5" x14ac:dyDescent="0.2">
      <c r="A306" s="9" t="s">
        <v>149</v>
      </c>
      <c r="B306" s="9" t="s">
        <v>176</v>
      </c>
      <c r="C306" s="9" t="s">
        <v>487</v>
      </c>
      <c r="D306" s="9" t="s">
        <v>6</v>
      </c>
      <c r="E306" s="99" t="s">
        <v>7</v>
      </c>
      <c r="F306" s="1">
        <v>3187.1</v>
      </c>
      <c r="G306" s="1"/>
      <c r="H306" s="1">
        <f t="shared" ref="H306:H307" si="207">F306+G306</f>
        <v>3187.1</v>
      </c>
      <c r="I306" s="100">
        <v>3187.1</v>
      </c>
      <c r="J306" s="100"/>
      <c r="K306" s="1">
        <f t="shared" ref="K306:K307" si="208">I306+J306</f>
        <v>3187.1</v>
      </c>
      <c r="L306" s="100">
        <v>3187.1</v>
      </c>
      <c r="M306" s="100"/>
      <c r="N306" s="1">
        <f t="shared" ref="N306:N307" si="209">L306+M306</f>
        <v>3187.1</v>
      </c>
    </row>
    <row r="307" spans="1:14" ht="15.75" outlineLevel="5" x14ac:dyDescent="0.2">
      <c r="A307" s="9" t="s">
        <v>149</v>
      </c>
      <c r="B307" s="9" t="s">
        <v>176</v>
      </c>
      <c r="C307" s="9" t="s">
        <v>487</v>
      </c>
      <c r="D307" s="9" t="s">
        <v>28</v>
      </c>
      <c r="E307" s="99" t="s">
        <v>29</v>
      </c>
      <c r="F307" s="1">
        <v>1000</v>
      </c>
      <c r="G307" s="1"/>
      <c r="H307" s="1">
        <f t="shared" si="207"/>
        <v>1000</v>
      </c>
      <c r="I307" s="100">
        <v>1000</v>
      </c>
      <c r="J307" s="100"/>
      <c r="K307" s="1">
        <f t="shared" si="208"/>
        <v>1000</v>
      </c>
      <c r="L307" s="100">
        <v>1000</v>
      </c>
      <c r="M307" s="100"/>
      <c r="N307" s="1">
        <f t="shared" si="209"/>
        <v>1000</v>
      </c>
    </row>
    <row r="308" spans="1:14" ht="15.75" outlineLevel="7" x14ac:dyDescent="0.2">
      <c r="A308" s="4" t="s">
        <v>149</v>
      </c>
      <c r="B308" s="4" t="s">
        <v>176</v>
      </c>
      <c r="C308" s="4" t="s">
        <v>488</v>
      </c>
      <c r="D308" s="4"/>
      <c r="E308" s="8" t="s">
        <v>124</v>
      </c>
      <c r="F308" s="113">
        <f>F309+F310</f>
        <v>98</v>
      </c>
      <c r="G308" s="113">
        <f t="shared" ref="G308:N308" si="210">G309+G310</f>
        <v>0</v>
      </c>
      <c r="H308" s="113">
        <f>H309+H310</f>
        <v>98</v>
      </c>
      <c r="I308" s="113">
        <f t="shared" si="210"/>
        <v>98</v>
      </c>
      <c r="J308" s="113">
        <f t="shared" si="210"/>
        <v>0</v>
      </c>
      <c r="K308" s="113">
        <f t="shared" si="210"/>
        <v>98</v>
      </c>
      <c r="L308" s="113">
        <f t="shared" si="210"/>
        <v>10098</v>
      </c>
      <c r="M308" s="113">
        <f t="shared" si="210"/>
        <v>0</v>
      </c>
      <c r="N308" s="113">
        <f t="shared" si="210"/>
        <v>10098</v>
      </c>
    </row>
    <row r="309" spans="1:14" ht="15.75" outlineLevel="7" x14ac:dyDescent="0.2">
      <c r="A309" s="9" t="s">
        <v>149</v>
      </c>
      <c r="B309" s="9" t="s">
        <v>176</v>
      </c>
      <c r="C309" s="9" t="s">
        <v>488</v>
      </c>
      <c r="D309" s="9" t="s">
        <v>6</v>
      </c>
      <c r="E309" s="99" t="s">
        <v>7</v>
      </c>
      <c r="F309" s="1">
        <v>98</v>
      </c>
      <c r="G309" s="1"/>
      <c r="H309" s="1">
        <f t="shared" ref="H309" si="211">F309+G309</f>
        <v>98</v>
      </c>
      <c r="I309" s="1">
        <v>98</v>
      </c>
      <c r="J309" s="1"/>
      <c r="K309" s="1">
        <f t="shared" ref="K309" si="212">I309+J309</f>
        <v>98</v>
      </c>
      <c r="L309" s="1">
        <v>98</v>
      </c>
      <c r="M309" s="1"/>
      <c r="N309" s="1">
        <f t="shared" ref="N309:N310" si="213">L309+M309</f>
        <v>98</v>
      </c>
    </row>
    <row r="310" spans="1:14" ht="15.75" outlineLevel="7" x14ac:dyDescent="0.2">
      <c r="A310" s="9" t="s">
        <v>149</v>
      </c>
      <c r="B310" s="9" t="s">
        <v>176</v>
      </c>
      <c r="C310" s="9" t="s">
        <v>488</v>
      </c>
      <c r="D310" s="9" t="s">
        <v>28</v>
      </c>
      <c r="E310" s="99" t="s">
        <v>29</v>
      </c>
      <c r="F310" s="1"/>
      <c r="G310" s="1"/>
      <c r="H310" s="1"/>
      <c r="I310" s="1"/>
      <c r="J310" s="1"/>
      <c r="K310" s="1"/>
      <c r="L310" s="1">
        <v>10000</v>
      </c>
      <c r="M310" s="1"/>
      <c r="N310" s="1">
        <f t="shared" si="213"/>
        <v>10000</v>
      </c>
    </row>
    <row r="311" spans="1:14" ht="31.5" outlineLevel="7" x14ac:dyDescent="0.2">
      <c r="A311" s="4" t="s">
        <v>149</v>
      </c>
      <c r="B311" s="4" t="s">
        <v>176</v>
      </c>
      <c r="C311" s="4" t="s">
        <v>492</v>
      </c>
      <c r="D311" s="4"/>
      <c r="E311" s="8" t="s">
        <v>118</v>
      </c>
      <c r="F311" s="113">
        <f>F312</f>
        <v>20</v>
      </c>
      <c r="G311" s="113">
        <f t="shared" ref="G311:N311" si="214">G312</f>
        <v>0</v>
      </c>
      <c r="H311" s="113">
        <f>H312</f>
        <v>20</v>
      </c>
      <c r="I311" s="113">
        <f t="shared" si="214"/>
        <v>50</v>
      </c>
      <c r="J311" s="113">
        <f t="shared" si="214"/>
        <v>0</v>
      </c>
      <c r="K311" s="113">
        <f t="shared" si="214"/>
        <v>50</v>
      </c>
      <c r="L311" s="113">
        <f t="shared" si="214"/>
        <v>50</v>
      </c>
      <c r="M311" s="113">
        <f t="shared" si="214"/>
        <v>0</v>
      </c>
      <c r="N311" s="113">
        <f t="shared" si="214"/>
        <v>50</v>
      </c>
    </row>
    <row r="312" spans="1:14" ht="15.75" outlineLevel="7" x14ac:dyDescent="0.2">
      <c r="A312" s="9" t="s">
        <v>149</v>
      </c>
      <c r="B312" s="9" t="s">
        <v>176</v>
      </c>
      <c r="C312" s="9" t="s">
        <v>492</v>
      </c>
      <c r="D312" s="9" t="s">
        <v>28</v>
      </c>
      <c r="E312" s="99" t="s">
        <v>29</v>
      </c>
      <c r="F312" s="1">
        <v>20</v>
      </c>
      <c r="G312" s="1"/>
      <c r="H312" s="1">
        <f>F312+G312</f>
        <v>20</v>
      </c>
      <c r="I312" s="100">
        <v>50</v>
      </c>
      <c r="J312" s="100"/>
      <c r="K312" s="1">
        <f>I312+J312</f>
        <v>50</v>
      </c>
      <c r="L312" s="100">
        <v>50</v>
      </c>
      <c r="M312" s="100"/>
      <c r="N312" s="1">
        <f>L312+M312</f>
        <v>50</v>
      </c>
    </row>
    <row r="313" spans="1:14" ht="31.5" outlineLevel="7" x14ac:dyDescent="0.2">
      <c r="A313" s="4" t="s">
        <v>149</v>
      </c>
      <c r="B313" s="4" t="s">
        <v>176</v>
      </c>
      <c r="C313" s="4" t="s">
        <v>507</v>
      </c>
      <c r="D313" s="9"/>
      <c r="E313" s="8" t="s">
        <v>673</v>
      </c>
      <c r="F313" s="113">
        <f>F314</f>
        <v>8500</v>
      </c>
      <c r="G313" s="113">
        <f t="shared" ref="G313:N313" si="215">G314</f>
        <v>0</v>
      </c>
      <c r="H313" s="113">
        <f>H314</f>
        <v>8500</v>
      </c>
      <c r="I313" s="113">
        <f t="shared" si="215"/>
        <v>8500</v>
      </c>
      <c r="J313" s="113">
        <f t="shared" si="215"/>
        <v>0</v>
      </c>
      <c r="K313" s="113">
        <f t="shared" si="215"/>
        <v>8500</v>
      </c>
      <c r="L313" s="113">
        <f t="shared" si="215"/>
        <v>8500</v>
      </c>
      <c r="M313" s="113">
        <f t="shared" si="215"/>
        <v>0</v>
      </c>
      <c r="N313" s="113">
        <f t="shared" si="215"/>
        <v>8500</v>
      </c>
    </row>
    <row r="314" spans="1:14" ht="15.75" outlineLevel="5" x14ac:dyDescent="0.2">
      <c r="A314" s="4" t="s">
        <v>149</v>
      </c>
      <c r="B314" s="4" t="s">
        <v>176</v>
      </c>
      <c r="C314" s="4" t="s">
        <v>509</v>
      </c>
      <c r="D314" s="4"/>
      <c r="E314" s="8" t="s">
        <v>123</v>
      </c>
      <c r="F314" s="113">
        <f>F315+F316</f>
        <v>8500</v>
      </c>
      <c r="G314" s="113">
        <f t="shared" ref="G314:N314" si="216">G315+G316</f>
        <v>0</v>
      </c>
      <c r="H314" s="113">
        <f>H315+H316</f>
        <v>8500</v>
      </c>
      <c r="I314" s="113">
        <f t="shared" si="216"/>
        <v>8500</v>
      </c>
      <c r="J314" s="113">
        <f t="shared" si="216"/>
        <v>0</v>
      </c>
      <c r="K314" s="113">
        <f t="shared" si="216"/>
        <v>8500</v>
      </c>
      <c r="L314" s="113">
        <f t="shared" si="216"/>
        <v>8500</v>
      </c>
      <c r="M314" s="113">
        <f t="shared" si="216"/>
        <v>0</v>
      </c>
      <c r="N314" s="113">
        <f t="shared" si="216"/>
        <v>8500</v>
      </c>
    </row>
    <row r="315" spans="1:14" ht="15.75" outlineLevel="7" x14ac:dyDescent="0.2">
      <c r="A315" s="9" t="s">
        <v>149</v>
      </c>
      <c r="B315" s="9" t="s">
        <v>176</v>
      </c>
      <c r="C315" s="9" t="s">
        <v>509</v>
      </c>
      <c r="D315" s="9" t="s">
        <v>6</v>
      </c>
      <c r="E315" s="99" t="s">
        <v>7</v>
      </c>
      <c r="F315" s="1">
        <v>1500</v>
      </c>
      <c r="G315" s="1"/>
      <c r="H315" s="1">
        <f t="shared" ref="H315:H316" si="217">F315+G315</f>
        <v>1500</v>
      </c>
      <c r="I315" s="100">
        <v>1500</v>
      </c>
      <c r="J315" s="100"/>
      <c r="K315" s="1">
        <f t="shared" ref="K315:K316" si="218">I315+J315</f>
        <v>1500</v>
      </c>
      <c r="L315" s="100">
        <v>1500</v>
      </c>
      <c r="M315" s="100"/>
      <c r="N315" s="1">
        <f t="shared" ref="N315:N316" si="219">L315+M315</f>
        <v>1500</v>
      </c>
    </row>
    <row r="316" spans="1:14" ht="15.75" outlineLevel="7" x14ac:dyDescent="0.2">
      <c r="A316" s="9" t="s">
        <v>149</v>
      </c>
      <c r="B316" s="9" t="s">
        <v>176</v>
      </c>
      <c r="C316" s="9" t="s">
        <v>509</v>
      </c>
      <c r="D316" s="9" t="s">
        <v>28</v>
      </c>
      <c r="E316" s="99" t="s">
        <v>29</v>
      </c>
      <c r="F316" s="1">
        <v>7000</v>
      </c>
      <c r="G316" s="1"/>
      <c r="H316" s="1">
        <f t="shared" si="217"/>
        <v>7000</v>
      </c>
      <c r="I316" s="100">
        <v>7000</v>
      </c>
      <c r="J316" s="100"/>
      <c r="K316" s="1">
        <f t="shared" si="218"/>
        <v>7000</v>
      </c>
      <c r="L316" s="100">
        <v>7000</v>
      </c>
      <c r="M316" s="100"/>
      <c r="N316" s="1">
        <f t="shared" si="219"/>
        <v>7000</v>
      </c>
    </row>
    <row r="317" spans="1:14" ht="15.75" outlineLevel="1" x14ac:dyDescent="0.2">
      <c r="A317" s="4" t="s">
        <v>149</v>
      </c>
      <c r="B317" s="4" t="s">
        <v>178</v>
      </c>
      <c r="C317" s="4"/>
      <c r="D317" s="4"/>
      <c r="E317" s="8" t="s">
        <v>179</v>
      </c>
      <c r="F317" s="113">
        <f>F318+F330</f>
        <v>14649.594649999999</v>
      </c>
      <c r="G317" s="113">
        <f t="shared" ref="G317:N317" si="220">G318+G330</f>
        <v>-39.5</v>
      </c>
      <c r="H317" s="113">
        <f>H318+H330</f>
        <v>14610.094649999999</v>
      </c>
      <c r="I317" s="113">
        <f t="shared" si="220"/>
        <v>14371.9</v>
      </c>
      <c r="J317" s="113">
        <f t="shared" si="220"/>
        <v>-38.5</v>
      </c>
      <c r="K317" s="113">
        <f t="shared" si="220"/>
        <v>14333.4</v>
      </c>
      <c r="L317" s="113">
        <f t="shared" si="220"/>
        <v>14371.9</v>
      </c>
      <c r="M317" s="113">
        <f t="shared" si="220"/>
        <v>-39.4</v>
      </c>
      <c r="N317" s="113">
        <f t="shared" si="220"/>
        <v>14332.5</v>
      </c>
    </row>
    <row r="318" spans="1:14" ht="31.5" outlineLevel="2" x14ac:dyDescent="0.2">
      <c r="A318" s="4" t="s">
        <v>149</v>
      </c>
      <c r="B318" s="4" t="s">
        <v>178</v>
      </c>
      <c r="C318" s="4" t="s">
        <v>47</v>
      </c>
      <c r="D318" s="4"/>
      <c r="E318" s="8" t="s">
        <v>300</v>
      </c>
      <c r="F318" s="113">
        <f>F319</f>
        <v>14371.9</v>
      </c>
      <c r="G318" s="113">
        <f t="shared" ref="G318:N318" si="221">G319</f>
        <v>-39.5</v>
      </c>
      <c r="H318" s="113">
        <f>H319</f>
        <v>14332.4</v>
      </c>
      <c r="I318" s="113">
        <f t="shared" si="221"/>
        <v>14371.9</v>
      </c>
      <c r="J318" s="113">
        <f t="shared" si="221"/>
        <v>-38.5</v>
      </c>
      <c r="K318" s="113">
        <f t="shared" si="221"/>
        <v>14333.4</v>
      </c>
      <c r="L318" s="113">
        <f t="shared" si="221"/>
        <v>14371.9</v>
      </c>
      <c r="M318" s="113">
        <f t="shared" si="221"/>
        <v>-39.4</v>
      </c>
      <c r="N318" s="113">
        <f t="shared" si="221"/>
        <v>14332.5</v>
      </c>
    </row>
    <row r="319" spans="1:14" ht="15.75" outlineLevel="3" x14ac:dyDescent="0.2">
      <c r="A319" s="4" t="s">
        <v>149</v>
      </c>
      <c r="B319" s="4" t="s">
        <v>178</v>
      </c>
      <c r="C319" s="181" t="s">
        <v>51</v>
      </c>
      <c r="D319" s="181"/>
      <c r="E319" s="102" t="s">
        <v>361</v>
      </c>
      <c r="F319" s="113">
        <f>F320+F324</f>
        <v>14371.9</v>
      </c>
      <c r="G319" s="113">
        <f t="shared" ref="G319:N319" si="222">G320+G324</f>
        <v>-39.5</v>
      </c>
      <c r="H319" s="113">
        <f>H320+H324</f>
        <v>14332.4</v>
      </c>
      <c r="I319" s="113">
        <f t="shared" si="222"/>
        <v>14371.9</v>
      </c>
      <c r="J319" s="113">
        <f t="shared" si="222"/>
        <v>-38.5</v>
      </c>
      <c r="K319" s="113">
        <f t="shared" si="222"/>
        <v>14333.4</v>
      </c>
      <c r="L319" s="113">
        <f t="shared" si="222"/>
        <v>14371.9</v>
      </c>
      <c r="M319" s="113">
        <f t="shared" si="222"/>
        <v>-39.4</v>
      </c>
      <c r="N319" s="113">
        <f t="shared" si="222"/>
        <v>14332.5</v>
      </c>
    </row>
    <row r="320" spans="1:14" ht="15.75" outlineLevel="3" x14ac:dyDescent="0.2">
      <c r="A320" s="4" t="s">
        <v>149</v>
      </c>
      <c r="B320" s="4" t="s">
        <v>178</v>
      </c>
      <c r="C320" s="181" t="s">
        <v>52</v>
      </c>
      <c r="D320" s="181"/>
      <c r="E320" s="102" t="s">
        <v>626</v>
      </c>
      <c r="F320" s="113">
        <f>F321</f>
        <v>3500</v>
      </c>
      <c r="G320" s="113">
        <f t="shared" ref="G320:N320" si="223">G321</f>
        <v>0</v>
      </c>
      <c r="H320" s="113">
        <f>H321</f>
        <v>3500</v>
      </c>
      <c r="I320" s="113">
        <f t="shared" si="223"/>
        <v>3500</v>
      </c>
      <c r="J320" s="113">
        <f t="shared" si="223"/>
        <v>0</v>
      </c>
      <c r="K320" s="113">
        <f t="shared" si="223"/>
        <v>3500</v>
      </c>
      <c r="L320" s="113">
        <f t="shared" si="223"/>
        <v>3500</v>
      </c>
      <c r="M320" s="113">
        <f t="shared" si="223"/>
        <v>0</v>
      </c>
      <c r="N320" s="113">
        <f t="shared" si="223"/>
        <v>3500</v>
      </c>
    </row>
    <row r="321" spans="1:14" ht="15.75" outlineLevel="3" x14ac:dyDescent="0.2">
      <c r="A321" s="4" t="s">
        <v>149</v>
      </c>
      <c r="B321" s="4" t="s">
        <v>178</v>
      </c>
      <c r="C321" s="181" t="s">
        <v>490</v>
      </c>
      <c r="D321" s="181"/>
      <c r="E321" s="102" t="s">
        <v>272</v>
      </c>
      <c r="F321" s="113">
        <f>F323+F322</f>
        <v>3500</v>
      </c>
      <c r="G321" s="113">
        <f t="shared" ref="G321:N321" si="224">G323+G322</f>
        <v>0</v>
      </c>
      <c r="H321" s="113">
        <f>H323+H322</f>
        <v>3500</v>
      </c>
      <c r="I321" s="113">
        <f t="shared" si="224"/>
        <v>3500</v>
      </c>
      <c r="J321" s="113">
        <f t="shared" si="224"/>
        <v>0</v>
      </c>
      <c r="K321" s="113">
        <f t="shared" si="224"/>
        <v>3500</v>
      </c>
      <c r="L321" s="113">
        <f t="shared" si="224"/>
        <v>3500</v>
      </c>
      <c r="M321" s="113">
        <f t="shared" si="224"/>
        <v>0</v>
      </c>
      <c r="N321" s="113">
        <f t="shared" si="224"/>
        <v>3500</v>
      </c>
    </row>
    <row r="322" spans="1:14" ht="15.75" outlineLevel="3" x14ac:dyDescent="0.2">
      <c r="A322" s="9" t="s">
        <v>149</v>
      </c>
      <c r="B322" s="9" t="s">
        <v>178</v>
      </c>
      <c r="C322" s="9" t="s">
        <v>490</v>
      </c>
      <c r="D322" s="9" t="s">
        <v>6</v>
      </c>
      <c r="E322" s="99" t="s">
        <v>7</v>
      </c>
      <c r="F322" s="1">
        <v>2000</v>
      </c>
      <c r="G322" s="1"/>
      <c r="H322" s="1">
        <f t="shared" ref="H322:H323" si="225">F322+G322</f>
        <v>2000</v>
      </c>
      <c r="I322" s="110">
        <f>2000+1500</f>
        <v>3500</v>
      </c>
      <c r="J322" s="110"/>
      <c r="K322" s="1">
        <f t="shared" ref="K322" si="226">I322+J322</f>
        <v>3500</v>
      </c>
      <c r="L322" s="110">
        <f>2000+1500</f>
        <v>3500</v>
      </c>
      <c r="M322" s="110"/>
      <c r="N322" s="1">
        <f t="shared" ref="N322" si="227">L322+M322</f>
        <v>3500</v>
      </c>
    </row>
    <row r="323" spans="1:14" ht="15.75" outlineLevel="3" x14ac:dyDescent="0.2">
      <c r="A323" s="9" t="s">
        <v>149</v>
      </c>
      <c r="B323" s="9" t="s">
        <v>178</v>
      </c>
      <c r="C323" s="9" t="s">
        <v>490</v>
      </c>
      <c r="D323" s="9" t="s">
        <v>28</v>
      </c>
      <c r="E323" s="99" t="s">
        <v>29</v>
      </c>
      <c r="F323" s="1">
        <v>1500</v>
      </c>
      <c r="G323" s="1"/>
      <c r="H323" s="1">
        <f t="shared" si="225"/>
        <v>1500</v>
      </c>
      <c r="I323" s="1"/>
      <c r="J323" s="1"/>
      <c r="K323" s="1"/>
      <c r="L323" s="1"/>
      <c r="M323" s="1"/>
      <c r="N323" s="1"/>
    </row>
    <row r="324" spans="1:14" ht="15.75" outlineLevel="4" x14ac:dyDescent="0.2">
      <c r="A324" s="4" t="s">
        <v>149</v>
      </c>
      <c r="B324" s="4" t="s">
        <v>178</v>
      </c>
      <c r="C324" s="181" t="s">
        <v>501</v>
      </c>
      <c r="D324" s="181"/>
      <c r="E324" s="102" t="s">
        <v>645</v>
      </c>
      <c r="F324" s="113">
        <f>F325+F328</f>
        <v>10871.9</v>
      </c>
      <c r="G324" s="113">
        <f t="shared" ref="G324:N324" si="228">G325+G328</f>
        <v>-39.5</v>
      </c>
      <c r="H324" s="113">
        <f>H325+H328</f>
        <v>10832.4</v>
      </c>
      <c r="I324" s="113">
        <f t="shared" si="228"/>
        <v>10871.9</v>
      </c>
      <c r="J324" s="113">
        <f t="shared" si="228"/>
        <v>-38.5</v>
      </c>
      <c r="K324" s="113">
        <f t="shared" si="228"/>
        <v>10833.4</v>
      </c>
      <c r="L324" s="113">
        <f t="shared" si="228"/>
        <v>10871.9</v>
      </c>
      <c r="M324" s="113">
        <f t="shared" si="228"/>
        <v>-39.4</v>
      </c>
      <c r="N324" s="113">
        <f t="shared" si="228"/>
        <v>10832.5</v>
      </c>
    </row>
    <row r="325" spans="1:14" ht="47.25" outlineLevel="5" x14ac:dyDescent="0.2">
      <c r="A325" s="4" t="s">
        <v>149</v>
      </c>
      <c r="B325" s="4" t="s">
        <v>178</v>
      </c>
      <c r="C325" s="181" t="s">
        <v>502</v>
      </c>
      <c r="D325" s="181"/>
      <c r="E325" s="102" t="s">
        <v>58</v>
      </c>
      <c r="F325" s="113">
        <f>F326+F327</f>
        <v>5408</v>
      </c>
      <c r="G325" s="113">
        <f t="shared" ref="G325:N325" si="229">G326+G327</f>
        <v>-39.5</v>
      </c>
      <c r="H325" s="113">
        <f>H326+H327</f>
        <v>5368.5</v>
      </c>
      <c r="I325" s="113">
        <f t="shared" si="229"/>
        <v>5408</v>
      </c>
      <c r="J325" s="113">
        <f t="shared" si="229"/>
        <v>-38.5</v>
      </c>
      <c r="K325" s="113">
        <f t="shared" si="229"/>
        <v>5369.5</v>
      </c>
      <c r="L325" s="113">
        <f t="shared" si="229"/>
        <v>5408</v>
      </c>
      <c r="M325" s="113">
        <f t="shared" si="229"/>
        <v>-39.4</v>
      </c>
      <c r="N325" s="113">
        <f t="shared" si="229"/>
        <v>5368.6</v>
      </c>
    </row>
    <row r="326" spans="1:14" ht="15.75" outlineLevel="5" x14ac:dyDescent="0.2">
      <c r="A326" s="9" t="s">
        <v>149</v>
      </c>
      <c r="B326" s="9" t="s">
        <v>178</v>
      </c>
      <c r="C326" s="9" t="s">
        <v>502</v>
      </c>
      <c r="D326" s="9" t="s">
        <v>6</v>
      </c>
      <c r="E326" s="99" t="s">
        <v>7</v>
      </c>
      <c r="F326" s="1">
        <f>1274+1500</f>
        <v>2774</v>
      </c>
      <c r="G326" s="1">
        <v>-39.5</v>
      </c>
      <c r="H326" s="1">
        <f t="shared" ref="H326:H327" si="230">F326+G326</f>
        <v>2734.5</v>
      </c>
      <c r="I326" s="1">
        <f t="shared" ref="I326:L326" si="231">1274+1500</f>
        <v>2774</v>
      </c>
      <c r="J326" s="1">
        <v>-38.5</v>
      </c>
      <c r="K326" s="1">
        <f t="shared" ref="K326:K327" si="232">I326+J326</f>
        <v>2735.5</v>
      </c>
      <c r="L326" s="1">
        <f t="shared" si="231"/>
        <v>2774</v>
      </c>
      <c r="M326" s="1">
        <v>-39.4</v>
      </c>
      <c r="N326" s="1">
        <f t="shared" ref="N326:N327" si="233">L326+M326</f>
        <v>2734.6</v>
      </c>
    </row>
    <row r="327" spans="1:14" ht="15.75" outlineLevel="5" x14ac:dyDescent="0.2">
      <c r="A327" s="9" t="s">
        <v>149</v>
      </c>
      <c r="B327" s="9" t="s">
        <v>178</v>
      </c>
      <c r="C327" s="9" t="s">
        <v>502</v>
      </c>
      <c r="D327" s="9" t="s">
        <v>28</v>
      </c>
      <c r="E327" s="99" t="s">
        <v>29</v>
      </c>
      <c r="F327" s="1">
        <v>2634</v>
      </c>
      <c r="G327" s="1"/>
      <c r="H327" s="1">
        <f t="shared" si="230"/>
        <v>2634</v>
      </c>
      <c r="I327" s="100">
        <v>2634</v>
      </c>
      <c r="J327" s="100"/>
      <c r="K327" s="1">
        <f t="shared" si="232"/>
        <v>2634</v>
      </c>
      <c r="L327" s="100">
        <v>2634</v>
      </c>
      <c r="M327" s="100"/>
      <c r="N327" s="1">
        <f t="shared" si="233"/>
        <v>2634</v>
      </c>
    </row>
    <row r="328" spans="1:14" s="171" customFormat="1" ht="15.75" outlineLevel="7" x14ac:dyDescent="0.2">
      <c r="A328" s="4" t="s">
        <v>149</v>
      </c>
      <c r="B328" s="4" t="s">
        <v>178</v>
      </c>
      <c r="C328" s="181" t="s">
        <v>503</v>
      </c>
      <c r="D328" s="181"/>
      <c r="E328" s="102" t="s">
        <v>323</v>
      </c>
      <c r="F328" s="113">
        <f>F329</f>
        <v>5463.9</v>
      </c>
      <c r="G328" s="113">
        <f t="shared" ref="G328:N328" si="234">G329</f>
        <v>0</v>
      </c>
      <c r="H328" s="113">
        <f>H329</f>
        <v>5463.9</v>
      </c>
      <c r="I328" s="113">
        <f t="shared" si="234"/>
        <v>5463.9</v>
      </c>
      <c r="J328" s="113">
        <f t="shared" si="234"/>
        <v>0</v>
      </c>
      <c r="K328" s="113">
        <f t="shared" si="234"/>
        <v>5463.9</v>
      </c>
      <c r="L328" s="113">
        <f t="shared" si="234"/>
        <v>5463.9</v>
      </c>
      <c r="M328" s="113">
        <f t="shared" si="234"/>
        <v>0</v>
      </c>
      <c r="N328" s="113">
        <f t="shared" si="234"/>
        <v>5463.9</v>
      </c>
    </row>
    <row r="329" spans="1:14" ht="15.75" outlineLevel="7" x14ac:dyDescent="0.2">
      <c r="A329" s="9" t="s">
        <v>149</v>
      </c>
      <c r="B329" s="9" t="s">
        <v>178</v>
      </c>
      <c r="C329" s="9" t="s">
        <v>503</v>
      </c>
      <c r="D329" s="9" t="s">
        <v>28</v>
      </c>
      <c r="E329" s="99" t="s">
        <v>29</v>
      </c>
      <c r="F329" s="1">
        <v>5463.9</v>
      </c>
      <c r="G329" s="1"/>
      <c r="H329" s="1">
        <f>F329+G329</f>
        <v>5463.9</v>
      </c>
      <c r="I329" s="1">
        <v>5463.9</v>
      </c>
      <c r="J329" s="1"/>
      <c r="K329" s="1">
        <f>I329+J329</f>
        <v>5463.9</v>
      </c>
      <c r="L329" s="1">
        <v>5463.9</v>
      </c>
      <c r="M329" s="1"/>
      <c r="N329" s="1">
        <f>L329+M329</f>
        <v>5463.9</v>
      </c>
    </row>
    <row r="330" spans="1:14" ht="31.5" outlineLevel="7" x14ac:dyDescent="0.2">
      <c r="A330" s="4" t="s">
        <v>149</v>
      </c>
      <c r="B330" s="4" t="s">
        <v>178</v>
      </c>
      <c r="C330" s="4" t="s">
        <v>26</v>
      </c>
      <c r="D330" s="4"/>
      <c r="E330" s="8" t="s">
        <v>309</v>
      </c>
      <c r="F330" s="113">
        <f>F331</f>
        <v>277.69465000000002</v>
      </c>
      <c r="G330" s="113">
        <f t="shared" ref="G330:M332" si="235">G331</f>
        <v>0</v>
      </c>
      <c r="H330" s="113">
        <f>H331</f>
        <v>277.69465000000002</v>
      </c>
      <c r="I330" s="113">
        <f t="shared" si="235"/>
        <v>0</v>
      </c>
      <c r="J330" s="113">
        <f t="shared" si="235"/>
        <v>0</v>
      </c>
      <c r="K330" s="113"/>
      <c r="L330" s="113">
        <f t="shared" si="235"/>
        <v>0</v>
      </c>
      <c r="M330" s="113">
        <f t="shared" si="235"/>
        <v>0</v>
      </c>
      <c r="N330" s="113"/>
    </row>
    <row r="331" spans="1:14" ht="15.75" outlineLevel="7" x14ac:dyDescent="0.2">
      <c r="A331" s="4" t="s">
        <v>149</v>
      </c>
      <c r="B331" s="4" t="s">
        <v>178</v>
      </c>
      <c r="C331" s="4" t="s">
        <v>72</v>
      </c>
      <c r="D331" s="4"/>
      <c r="E331" s="8" t="s">
        <v>361</v>
      </c>
      <c r="F331" s="113">
        <f>F332</f>
        <v>277.69465000000002</v>
      </c>
      <c r="G331" s="113">
        <f t="shared" si="235"/>
        <v>0</v>
      </c>
      <c r="H331" s="113">
        <f>H332</f>
        <v>277.69465000000002</v>
      </c>
      <c r="I331" s="113">
        <f t="shared" si="235"/>
        <v>0</v>
      </c>
      <c r="J331" s="113">
        <f t="shared" si="235"/>
        <v>0</v>
      </c>
      <c r="K331" s="113"/>
      <c r="L331" s="113">
        <f t="shared" si="235"/>
        <v>0</v>
      </c>
      <c r="M331" s="113">
        <f t="shared" si="235"/>
        <v>0</v>
      </c>
      <c r="N331" s="113"/>
    </row>
    <row r="332" spans="1:14" ht="15.75" outlineLevel="7" x14ac:dyDescent="0.2">
      <c r="A332" s="4" t="s">
        <v>149</v>
      </c>
      <c r="B332" s="4" t="s">
        <v>178</v>
      </c>
      <c r="C332" s="181" t="s">
        <v>73</v>
      </c>
      <c r="D332" s="181"/>
      <c r="E332" s="102" t="s">
        <v>627</v>
      </c>
      <c r="F332" s="113">
        <f>F333</f>
        <v>277.69465000000002</v>
      </c>
      <c r="G332" s="113">
        <f t="shared" si="235"/>
        <v>0</v>
      </c>
      <c r="H332" s="113">
        <f>H333</f>
        <v>277.69465000000002</v>
      </c>
      <c r="I332" s="113">
        <f t="shared" si="235"/>
        <v>0</v>
      </c>
      <c r="J332" s="113">
        <f t="shared" si="235"/>
        <v>0</v>
      </c>
      <c r="K332" s="113"/>
      <c r="L332" s="113">
        <f t="shared" si="235"/>
        <v>0</v>
      </c>
      <c r="M332" s="113">
        <f t="shared" si="235"/>
        <v>0</v>
      </c>
      <c r="N332" s="113"/>
    </row>
    <row r="333" spans="1:14" ht="15.75" outlineLevel="7" x14ac:dyDescent="0.2">
      <c r="A333" s="4"/>
      <c r="B333" s="4"/>
      <c r="C333" s="181" t="s">
        <v>527</v>
      </c>
      <c r="D333" s="181"/>
      <c r="E333" s="102" t="s">
        <v>528</v>
      </c>
      <c r="F333" s="113">
        <f>F336+F334</f>
        <v>277.69465000000002</v>
      </c>
      <c r="G333" s="113">
        <f t="shared" ref="G333:M333" si="236">G336+G334</f>
        <v>0</v>
      </c>
      <c r="H333" s="113">
        <f>H336+H334</f>
        <v>277.69465000000002</v>
      </c>
      <c r="I333" s="113">
        <f t="shared" si="236"/>
        <v>0</v>
      </c>
      <c r="J333" s="113">
        <f t="shared" si="236"/>
        <v>0</v>
      </c>
      <c r="K333" s="113"/>
      <c r="L333" s="113">
        <f t="shared" si="236"/>
        <v>0</v>
      </c>
      <c r="M333" s="113">
        <f t="shared" si="236"/>
        <v>0</v>
      </c>
      <c r="N333" s="113"/>
    </row>
    <row r="334" spans="1:14" ht="15.75" outlineLevel="2" x14ac:dyDescent="0.2">
      <c r="A334" s="4" t="s">
        <v>149</v>
      </c>
      <c r="B334" s="4" t="s">
        <v>178</v>
      </c>
      <c r="C334" s="181" t="s">
        <v>532</v>
      </c>
      <c r="D334" s="181"/>
      <c r="E334" s="102" t="s">
        <v>533</v>
      </c>
      <c r="F334" s="113">
        <f>F335</f>
        <v>231.33</v>
      </c>
      <c r="G334" s="113">
        <f t="shared" ref="G334:M334" si="237">G335</f>
        <v>0</v>
      </c>
      <c r="H334" s="113">
        <f>H335</f>
        <v>231.33</v>
      </c>
      <c r="I334" s="113">
        <f t="shared" si="237"/>
        <v>0</v>
      </c>
      <c r="J334" s="113">
        <f t="shared" si="237"/>
        <v>0</v>
      </c>
      <c r="K334" s="113"/>
      <c r="L334" s="113">
        <f t="shared" si="237"/>
        <v>0</v>
      </c>
      <c r="M334" s="113">
        <f t="shared" si="237"/>
        <v>0</v>
      </c>
      <c r="N334" s="113"/>
    </row>
    <row r="335" spans="1:14" ht="15.75" outlineLevel="3" x14ac:dyDescent="0.2">
      <c r="A335" s="9" t="s">
        <v>149</v>
      </c>
      <c r="B335" s="9" t="s">
        <v>178</v>
      </c>
      <c r="C335" s="182" t="s">
        <v>532</v>
      </c>
      <c r="D335" s="182" t="s">
        <v>28</v>
      </c>
      <c r="E335" s="180" t="s">
        <v>29</v>
      </c>
      <c r="F335" s="1">
        <v>231.33</v>
      </c>
      <c r="G335" s="1"/>
      <c r="H335" s="1">
        <f>F335+G335</f>
        <v>231.33</v>
      </c>
      <c r="I335" s="113"/>
      <c r="J335" s="113"/>
      <c r="K335" s="1"/>
      <c r="L335" s="113"/>
      <c r="M335" s="113"/>
      <c r="N335" s="1"/>
    </row>
    <row r="336" spans="1:14" ht="15.75" outlineLevel="4" x14ac:dyDescent="0.2">
      <c r="A336" s="4" t="s">
        <v>149</v>
      </c>
      <c r="B336" s="4" t="s">
        <v>178</v>
      </c>
      <c r="C336" s="181" t="s">
        <v>532</v>
      </c>
      <c r="D336" s="181"/>
      <c r="E336" s="102" t="s">
        <v>534</v>
      </c>
      <c r="F336" s="113">
        <f>F337</f>
        <v>46.364649999999997</v>
      </c>
      <c r="G336" s="113">
        <f t="shared" ref="G336:M336" si="238">G337</f>
        <v>0</v>
      </c>
      <c r="H336" s="113">
        <f>H337</f>
        <v>46.364649999999997</v>
      </c>
      <c r="I336" s="113">
        <f t="shared" si="238"/>
        <v>0</v>
      </c>
      <c r="J336" s="113">
        <f t="shared" si="238"/>
        <v>0</v>
      </c>
      <c r="K336" s="113"/>
      <c r="L336" s="113">
        <f t="shared" si="238"/>
        <v>0</v>
      </c>
      <c r="M336" s="113">
        <f t="shared" si="238"/>
        <v>0</v>
      </c>
      <c r="N336" s="113"/>
    </row>
    <row r="337" spans="1:14" ht="15.75" outlineLevel="5" x14ac:dyDescent="0.2">
      <c r="A337" s="9" t="s">
        <v>149</v>
      </c>
      <c r="B337" s="9" t="s">
        <v>178</v>
      </c>
      <c r="C337" s="182" t="s">
        <v>532</v>
      </c>
      <c r="D337" s="182" t="s">
        <v>28</v>
      </c>
      <c r="E337" s="180" t="s">
        <v>29</v>
      </c>
      <c r="F337" s="1">
        <v>46.364649999999997</v>
      </c>
      <c r="G337" s="1"/>
      <c r="H337" s="1">
        <f>F337+G337</f>
        <v>46.364649999999997</v>
      </c>
      <c r="I337" s="113"/>
      <c r="J337" s="113"/>
      <c r="K337" s="1"/>
      <c r="L337" s="113"/>
      <c r="M337" s="113"/>
      <c r="N337" s="1"/>
    </row>
    <row r="338" spans="1:14" ht="15.75" outlineLevel="7" x14ac:dyDescent="0.2">
      <c r="A338" s="4" t="s">
        <v>149</v>
      </c>
      <c r="B338" s="4" t="s">
        <v>180</v>
      </c>
      <c r="C338" s="4"/>
      <c r="D338" s="4"/>
      <c r="E338" s="8" t="s">
        <v>181</v>
      </c>
      <c r="F338" s="113">
        <f>F339+F344+F381</f>
        <v>251806.79381000003</v>
      </c>
      <c r="G338" s="113">
        <f t="shared" ref="G338:N338" si="239">G339+G344+G381</f>
        <v>39.5</v>
      </c>
      <c r="H338" s="113">
        <f>H339+H344+H381</f>
        <v>251846.29381000003</v>
      </c>
      <c r="I338" s="113">
        <f t="shared" si="239"/>
        <v>125205</v>
      </c>
      <c r="J338" s="113">
        <f t="shared" si="239"/>
        <v>38.5</v>
      </c>
      <c r="K338" s="113">
        <f t="shared" si="239"/>
        <v>125243.5</v>
      </c>
      <c r="L338" s="113">
        <f t="shared" si="239"/>
        <v>125546.7</v>
      </c>
      <c r="M338" s="113">
        <f t="shared" si="239"/>
        <v>39.4</v>
      </c>
      <c r="N338" s="113">
        <f t="shared" si="239"/>
        <v>125586.09999999999</v>
      </c>
    </row>
    <row r="339" spans="1:14" ht="31.5" outlineLevel="2" x14ac:dyDescent="0.2">
      <c r="A339" s="4" t="s">
        <v>149</v>
      </c>
      <c r="B339" s="4" t="s">
        <v>180</v>
      </c>
      <c r="C339" s="4" t="s">
        <v>24</v>
      </c>
      <c r="D339" s="4"/>
      <c r="E339" s="8" t="s">
        <v>297</v>
      </c>
      <c r="F339" s="113">
        <f t="shared" ref="F339:N342" si="240">F340</f>
        <v>37.700000000000003</v>
      </c>
      <c r="G339" s="113">
        <f t="shared" si="240"/>
        <v>0</v>
      </c>
      <c r="H339" s="113">
        <f t="shared" si="240"/>
        <v>37.700000000000003</v>
      </c>
      <c r="I339" s="113">
        <f t="shared" si="240"/>
        <v>37.700000000000003</v>
      </c>
      <c r="J339" s="113">
        <f t="shared" si="240"/>
        <v>0</v>
      </c>
      <c r="K339" s="113">
        <f t="shared" si="240"/>
        <v>37.700000000000003</v>
      </c>
      <c r="L339" s="113">
        <f t="shared" si="240"/>
        <v>37.700000000000003</v>
      </c>
      <c r="M339" s="113">
        <f t="shared" si="240"/>
        <v>0</v>
      </c>
      <c r="N339" s="113">
        <f t="shared" si="240"/>
        <v>37.700000000000003</v>
      </c>
    </row>
    <row r="340" spans="1:14" ht="15.75" outlineLevel="3" x14ac:dyDescent="0.2">
      <c r="A340" s="4" t="s">
        <v>149</v>
      </c>
      <c r="B340" s="4" t="s">
        <v>180</v>
      </c>
      <c r="C340" s="181" t="s">
        <v>433</v>
      </c>
      <c r="D340" s="181"/>
      <c r="E340" s="102" t="s">
        <v>380</v>
      </c>
      <c r="F340" s="113">
        <f t="shared" si="240"/>
        <v>37.700000000000003</v>
      </c>
      <c r="G340" s="113">
        <f t="shared" si="240"/>
        <v>0</v>
      </c>
      <c r="H340" s="113">
        <f t="shared" si="240"/>
        <v>37.700000000000003</v>
      </c>
      <c r="I340" s="113">
        <f t="shared" si="240"/>
        <v>37.700000000000003</v>
      </c>
      <c r="J340" s="113">
        <f t="shared" si="240"/>
        <v>0</v>
      </c>
      <c r="K340" s="113">
        <f t="shared" si="240"/>
        <v>37.700000000000003</v>
      </c>
      <c r="L340" s="113">
        <f t="shared" si="240"/>
        <v>37.700000000000003</v>
      </c>
      <c r="M340" s="113">
        <f t="shared" si="240"/>
        <v>0</v>
      </c>
      <c r="N340" s="113">
        <f t="shared" si="240"/>
        <v>37.700000000000003</v>
      </c>
    </row>
    <row r="341" spans="1:14" ht="15.75" outlineLevel="4" x14ac:dyDescent="0.2">
      <c r="A341" s="4" t="s">
        <v>149</v>
      </c>
      <c r="B341" s="4" t="s">
        <v>180</v>
      </c>
      <c r="C341" s="181" t="s">
        <v>446</v>
      </c>
      <c r="D341" s="195"/>
      <c r="E341" s="102" t="s">
        <v>638</v>
      </c>
      <c r="F341" s="113">
        <f t="shared" si="240"/>
        <v>37.700000000000003</v>
      </c>
      <c r="G341" s="113">
        <f t="shared" si="240"/>
        <v>0</v>
      </c>
      <c r="H341" s="113">
        <f t="shared" si="240"/>
        <v>37.700000000000003</v>
      </c>
      <c r="I341" s="113">
        <f t="shared" si="240"/>
        <v>37.700000000000003</v>
      </c>
      <c r="J341" s="113">
        <f t="shared" si="240"/>
        <v>0</v>
      </c>
      <c r="K341" s="113">
        <f t="shared" si="240"/>
        <v>37.700000000000003</v>
      </c>
      <c r="L341" s="113">
        <f t="shared" si="240"/>
        <v>37.700000000000003</v>
      </c>
      <c r="M341" s="113">
        <f t="shared" si="240"/>
        <v>0</v>
      </c>
      <c r="N341" s="113">
        <f t="shared" si="240"/>
        <v>37.700000000000003</v>
      </c>
    </row>
    <row r="342" spans="1:14" ht="15.75" outlineLevel="5" x14ac:dyDescent="0.2">
      <c r="A342" s="4" t="s">
        <v>149</v>
      </c>
      <c r="B342" s="4" t="s">
        <v>180</v>
      </c>
      <c r="C342" s="181" t="s">
        <v>457</v>
      </c>
      <c r="D342" s="181"/>
      <c r="E342" s="102" t="s">
        <v>458</v>
      </c>
      <c r="F342" s="113">
        <f>F343</f>
        <v>37.700000000000003</v>
      </c>
      <c r="G342" s="113">
        <f t="shared" si="240"/>
        <v>0</v>
      </c>
      <c r="H342" s="113">
        <f>H343</f>
        <v>37.700000000000003</v>
      </c>
      <c r="I342" s="113">
        <f t="shared" si="240"/>
        <v>37.700000000000003</v>
      </c>
      <c r="J342" s="113">
        <f t="shared" si="240"/>
        <v>0</v>
      </c>
      <c r="K342" s="113">
        <f t="shared" si="240"/>
        <v>37.700000000000003</v>
      </c>
      <c r="L342" s="113">
        <f t="shared" si="240"/>
        <v>37.700000000000003</v>
      </c>
      <c r="M342" s="113">
        <f t="shared" si="240"/>
        <v>0</v>
      </c>
      <c r="N342" s="113">
        <f t="shared" si="240"/>
        <v>37.700000000000003</v>
      </c>
    </row>
    <row r="343" spans="1:14" ht="15.75" outlineLevel="7" x14ac:dyDescent="0.2">
      <c r="A343" s="9" t="s">
        <v>149</v>
      </c>
      <c r="B343" s="9" t="s">
        <v>180</v>
      </c>
      <c r="C343" s="9" t="s">
        <v>457</v>
      </c>
      <c r="D343" s="9" t="s">
        <v>28</v>
      </c>
      <c r="E343" s="99" t="s">
        <v>29</v>
      </c>
      <c r="F343" s="1">
        <v>37.700000000000003</v>
      </c>
      <c r="G343" s="1"/>
      <c r="H343" s="1">
        <f>F343+G343</f>
        <v>37.700000000000003</v>
      </c>
      <c r="I343" s="100">
        <v>37.700000000000003</v>
      </c>
      <c r="J343" s="100"/>
      <c r="K343" s="1">
        <f>I343+J343</f>
        <v>37.700000000000003</v>
      </c>
      <c r="L343" s="100">
        <v>37.700000000000003</v>
      </c>
      <c r="M343" s="100"/>
      <c r="N343" s="1">
        <f>L343+M343</f>
        <v>37.700000000000003</v>
      </c>
    </row>
    <row r="344" spans="1:14" ht="31.5" outlineLevel="2" x14ac:dyDescent="0.2">
      <c r="A344" s="4" t="s">
        <v>149</v>
      </c>
      <c r="B344" s="4" t="s">
        <v>180</v>
      </c>
      <c r="C344" s="4" t="s">
        <v>47</v>
      </c>
      <c r="D344" s="4"/>
      <c r="E344" s="8" t="s">
        <v>300</v>
      </c>
      <c r="F344" s="113">
        <f>F345+F355+F365</f>
        <v>247862.7</v>
      </c>
      <c r="G344" s="113">
        <f t="shared" ref="G344:N344" si="241">G345+G355+G365</f>
        <v>39.5</v>
      </c>
      <c r="H344" s="113">
        <f>H345+H355+H365</f>
        <v>247902.2</v>
      </c>
      <c r="I344" s="113">
        <f t="shared" si="241"/>
        <v>125167.3</v>
      </c>
      <c r="J344" s="113">
        <f t="shared" si="241"/>
        <v>38.5</v>
      </c>
      <c r="K344" s="113">
        <f t="shared" si="241"/>
        <v>125205.8</v>
      </c>
      <c r="L344" s="113">
        <f t="shared" si="241"/>
        <v>125509</v>
      </c>
      <c r="M344" s="113">
        <f t="shared" si="241"/>
        <v>39.4</v>
      </c>
      <c r="N344" s="113">
        <f t="shared" si="241"/>
        <v>125548.4</v>
      </c>
    </row>
    <row r="345" spans="1:14" s="171" customFormat="1" ht="15.75" outlineLevel="2" x14ac:dyDescent="0.2">
      <c r="A345" s="4" t="s">
        <v>149</v>
      </c>
      <c r="B345" s="4" t="s">
        <v>180</v>
      </c>
      <c r="C345" s="181" t="s">
        <v>48</v>
      </c>
      <c r="D345" s="181"/>
      <c r="E345" s="102" t="s">
        <v>366</v>
      </c>
      <c r="F345" s="113">
        <f>F346</f>
        <v>143960.4</v>
      </c>
      <c r="G345" s="113">
        <f t="shared" ref="G345:N345" si="242">G346</f>
        <v>-5814.5619999999999</v>
      </c>
      <c r="H345" s="113">
        <f>H346</f>
        <v>138145.83799999999</v>
      </c>
      <c r="I345" s="113">
        <f t="shared" si="242"/>
        <v>32124.400000000001</v>
      </c>
      <c r="J345" s="113">
        <f t="shared" si="242"/>
        <v>38.5</v>
      </c>
      <c r="K345" s="113">
        <f t="shared" si="242"/>
        <v>32162.9</v>
      </c>
      <c r="L345" s="113">
        <f t="shared" si="242"/>
        <v>32480.3</v>
      </c>
      <c r="M345" s="113">
        <f t="shared" si="242"/>
        <v>39.4</v>
      </c>
      <c r="N345" s="113">
        <f t="shared" si="242"/>
        <v>32519.7</v>
      </c>
    </row>
    <row r="346" spans="1:14" s="171" customFormat="1" ht="15.75" outlineLevel="2" x14ac:dyDescent="0.2">
      <c r="A346" s="4" t="s">
        <v>149</v>
      </c>
      <c r="B346" s="4" t="s">
        <v>180</v>
      </c>
      <c r="C346" s="181" t="s">
        <v>472</v>
      </c>
      <c r="D346" s="181"/>
      <c r="E346" s="102" t="s">
        <v>473</v>
      </c>
      <c r="F346" s="113">
        <f>F347+F349+F351+F353</f>
        <v>143960.4</v>
      </c>
      <c r="G346" s="113">
        <f t="shared" ref="G346:N346" si="243">G347+G349+G351+G353</f>
        <v>-5814.5619999999999</v>
      </c>
      <c r="H346" s="113">
        <f>H347+H349+H351+H353</f>
        <v>138145.83799999999</v>
      </c>
      <c r="I346" s="113">
        <f t="shared" si="243"/>
        <v>32124.400000000001</v>
      </c>
      <c r="J346" s="113">
        <f t="shared" si="243"/>
        <v>38.5</v>
      </c>
      <c r="K346" s="113">
        <f t="shared" si="243"/>
        <v>32162.9</v>
      </c>
      <c r="L346" s="113">
        <f t="shared" si="243"/>
        <v>32480.3</v>
      </c>
      <c r="M346" s="113">
        <f t="shared" si="243"/>
        <v>39.4</v>
      </c>
      <c r="N346" s="113">
        <f t="shared" si="243"/>
        <v>32519.7</v>
      </c>
    </row>
    <row r="347" spans="1:14" ht="47.25" outlineLevel="2" x14ac:dyDescent="0.2">
      <c r="A347" s="4" t="s">
        <v>149</v>
      </c>
      <c r="B347" s="4" t="s">
        <v>180</v>
      </c>
      <c r="C347" s="181" t="s">
        <v>474</v>
      </c>
      <c r="D347" s="181"/>
      <c r="E347" s="102" t="s">
        <v>723</v>
      </c>
      <c r="F347" s="113">
        <f>F348</f>
        <v>995</v>
      </c>
      <c r="G347" s="113">
        <f t="shared" ref="G347:M347" si="244">G348</f>
        <v>0</v>
      </c>
      <c r="H347" s="113">
        <f>H348</f>
        <v>995</v>
      </c>
      <c r="I347" s="113">
        <f t="shared" si="244"/>
        <v>0</v>
      </c>
      <c r="J347" s="113">
        <f t="shared" si="244"/>
        <v>0</v>
      </c>
      <c r="K347" s="113"/>
      <c r="L347" s="113">
        <f t="shared" si="244"/>
        <v>0</v>
      </c>
      <c r="M347" s="113">
        <f t="shared" si="244"/>
        <v>0</v>
      </c>
      <c r="N347" s="113"/>
    </row>
    <row r="348" spans="1:14" ht="15.75" outlineLevel="2" x14ac:dyDescent="0.2">
      <c r="A348" s="9" t="s">
        <v>149</v>
      </c>
      <c r="B348" s="9" t="s">
        <v>180</v>
      </c>
      <c r="C348" s="182" t="s">
        <v>474</v>
      </c>
      <c r="D348" s="183" t="s">
        <v>28</v>
      </c>
      <c r="E348" s="180" t="s">
        <v>29</v>
      </c>
      <c r="F348" s="1">
        <v>995</v>
      </c>
      <c r="G348" s="1"/>
      <c r="H348" s="1">
        <f>F348+G348</f>
        <v>995</v>
      </c>
      <c r="I348" s="100"/>
      <c r="J348" s="100"/>
      <c r="K348" s="1"/>
      <c r="L348" s="100"/>
      <c r="M348" s="100"/>
      <c r="N348" s="1"/>
    </row>
    <row r="349" spans="1:14" ht="47.25" outlineLevel="2" x14ac:dyDescent="0.2">
      <c r="A349" s="4" t="s">
        <v>149</v>
      </c>
      <c r="B349" s="4" t="s">
        <v>180</v>
      </c>
      <c r="C349" s="181" t="s">
        <v>474</v>
      </c>
      <c r="D349" s="181"/>
      <c r="E349" s="102" t="s">
        <v>778</v>
      </c>
      <c r="F349" s="113">
        <f>F350</f>
        <v>109502.5</v>
      </c>
      <c r="G349" s="113">
        <f t="shared" ref="G349" si="245">G350</f>
        <v>-5854.0619999999999</v>
      </c>
      <c r="H349" s="113">
        <f>H350</f>
        <v>103648.43799999999</v>
      </c>
      <c r="I349" s="113"/>
      <c r="J349" s="113"/>
      <c r="K349" s="113"/>
      <c r="L349" s="113"/>
      <c r="M349" s="113"/>
      <c r="N349" s="113"/>
    </row>
    <row r="350" spans="1:14" ht="15.75" outlineLevel="2" x14ac:dyDescent="0.2">
      <c r="A350" s="4" t="s">
        <v>149</v>
      </c>
      <c r="B350" s="9" t="s">
        <v>180</v>
      </c>
      <c r="C350" s="182" t="s">
        <v>474</v>
      </c>
      <c r="D350" s="183" t="s">
        <v>28</v>
      </c>
      <c r="E350" s="180" t="s">
        <v>29</v>
      </c>
      <c r="F350" s="110">
        <v>109502.5</v>
      </c>
      <c r="G350" s="119">
        <v>-5854.0619999999999</v>
      </c>
      <c r="H350" s="1">
        <f>F350+G350</f>
        <v>103648.43799999999</v>
      </c>
      <c r="I350" s="1"/>
      <c r="J350" s="1"/>
      <c r="K350" s="1"/>
      <c r="L350" s="1"/>
      <c r="M350" s="1"/>
      <c r="N350" s="1"/>
    </row>
    <row r="351" spans="1:14" ht="31.5" outlineLevel="2" x14ac:dyDescent="0.2">
      <c r="A351" s="4" t="s">
        <v>149</v>
      </c>
      <c r="B351" s="4" t="s">
        <v>180</v>
      </c>
      <c r="C351" s="181" t="s">
        <v>475</v>
      </c>
      <c r="D351" s="181"/>
      <c r="E351" s="102" t="s">
        <v>720</v>
      </c>
      <c r="F351" s="113">
        <f>F352</f>
        <v>3346.3</v>
      </c>
      <c r="G351" s="113">
        <f t="shared" ref="G351:N351" si="246">G352</f>
        <v>39.5</v>
      </c>
      <c r="H351" s="113">
        <f>H352</f>
        <v>3385.8</v>
      </c>
      <c r="I351" s="113">
        <f t="shared" si="246"/>
        <v>3212.4</v>
      </c>
      <c r="J351" s="113">
        <f t="shared" si="246"/>
        <v>38.5</v>
      </c>
      <c r="K351" s="113">
        <f t="shared" si="246"/>
        <v>3250.9</v>
      </c>
      <c r="L351" s="113">
        <f t="shared" si="246"/>
        <v>3248</v>
      </c>
      <c r="M351" s="113">
        <f t="shared" si="246"/>
        <v>39.4</v>
      </c>
      <c r="N351" s="113">
        <f t="shared" si="246"/>
        <v>3287.4</v>
      </c>
    </row>
    <row r="352" spans="1:14" ht="15.75" outlineLevel="2" x14ac:dyDescent="0.2">
      <c r="A352" s="9" t="s">
        <v>149</v>
      </c>
      <c r="B352" s="9" t="s">
        <v>180</v>
      </c>
      <c r="C352" s="182" t="s">
        <v>475</v>
      </c>
      <c r="D352" s="183" t="s">
        <v>28</v>
      </c>
      <c r="E352" s="180" t="s">
        <v>29</v>
      </c>
      <c r="F352" s="1">
        <v>3346.3</v>
      </c>
      <c r="G352" s="1">
        <v>39.5</v>
      </c>
      <c r="H352" s="1">
        <f>F352+G352</f>
        <v>3385.8</v>
      </c>
      <c r="I352" s="1">
        <v>3212.4</v>
      </c>
      <c r="J352" s="1">
        <v>38.5</v>
      </c>
      <c r="K352" s="1">
        <f>I352+J352</f>
        <v>3250.9</v>
      </c>
      <c r="L352" s="1">
        <v>3248</v>
      </c>
      <c r="M352" s="1">
        <v>39.4</v>
      </c>
      <c r="N352" s="1">
        <f>L352+M352</f>
        <v>3287.4</v>
      </c>
    </row>
    <row r="353" spans="1:14" ht="31.5" outlineLevel="2" x14ac:dyDescent="0.2">
      <c r="A353" s="4" t="s">
        <v>149</v>
      </c>
      <c r="B353" s="4" t="s">
        <v>180</v>
      </c>
      <c r="C353" s="181" t="s">
        <v>475</v>
      </c>
      <c r="D353" s="196"/>
      <c r="E353" s="102" t="s">
        <v>764</v>
      </c>
      <c r="F353" s="113">
        <f>F354</f>
        <v>30116.6</v>
      </c>
      <c r="G353" s="113"/>
      <c r="H353" s="113">
        <f>H354</f>
        <v>30116.6</v>
      </c>
      <c r="I353" s="113">
        <f t="shared" ref="I353:N353" si="247">I354</f>
        <v>28912</v>
      </c>
      <c r="J353" s="113"/>
      <c r="K353" s="113">
        <f t="shared" si="247"/>
        <v>28912</v>
      </c>
      <c r="L353" s="113">
        <f t="shared" si="247"/>
        <v>29232.3</v>
      </c>
      <c r="M353" s="113"/>
      <c r="N353" s="113">
        <f t="shared" si="247"/>
        <v>29232.3</v>
      </c>
    </row>
    <row r="354" spans="1:14" ht="15.75" outlineLevel="2" x14ac:dyDescent="0.2">
      <c r="A354" s="9" t="s">
        <v>149</v>
      </c>
      <c r="B354" s="9" t="s">
        <v>180</v>
      </c>
      <c r="C354" s="182" t="s">
        <v>475</v>
      </c>
      <c r="D354" s="183" t="s">
        <v>28</v>
      </c>
      <c r="E354" s="180" t="s">
        <v>29</v>
      </c>
      <c r="F354" s="110">
        <v>30116.6</v>
      </c>
      <c r="G354" s="110"/>
      <c r="H354" s="1">
        <f>F354+G354</f>
        <v>30116.6</v>
      </c>
      <c r="I354" s="110">
        <v>28912</v>
      </c>
      <c r="J354" s="110"/>
      <c r="K354" s="1">
        <f>I354+J354</f>
        <v>28912</v>
      </c>
      <c r="L354" s="111">
        <v>29232.3</v>
      </c>
      <c r="M354" s="111"/>
      <c r="N354" s="1">
        <f>L354+M354</f>
        <v>29232.3</v>
      </c>
    </row>
    <row r="355" spans="1:14" ht="15.75" outlineLevel="2" x14ac:dyDescent="0.2">
      <c r="A355" s="4" t="s">
        <v>149</v>
      </c>
      <c r="B355" s="4" t="s">
        <v>180</v>
      </c>
      <c r="C355" s="181" t="s">
        <v>57</v>
      </c>
      <c r="D355" s="181"/>
      <c r="E355" s="102" t="s">
        <v>373</v>
      </c>
      <c r="F355" s="113">
        <f>F356</f>
        <v>15208.1</v>
      </c>
      <c r="G355" s="113">
        <f t="shared" ref="G355:N355" si="248">G356</f>
        <v>5854.0619999999999</v>
      </c>
      <c r="H355" s="113">
        <f t="shared" si="248"/>
        <v>21062.162</v>
      </c>
      <c r="I355" s="113">
        <f t="shared" si="248"/>
        <v>12779.9</v>
      </c>
      <c r="J355" s="113"/>
      <c r="K355" s="113">
        <f t="shared" si="248"/>
        <v>12779.9</v>
      </c>
      <c r="L355" s="113">
        <f t="shared" si="248"/>
        <v>12765.7</v>
      </c>
      <c r="M355" s="113"/>
      <c r="N355" s="113">
        <f t="shared" si="248"/>
        <v>12765.7</v>
      </c>
    </row>
    <row r="356" spans="1:14" ht="15.75" outlineLevel="2" x14ac:dyDescent="0.2">
      <c r="A356" s="4" t="s">
        <v>149</v>
      </c>
      <c r="B356" s="4" t="s">
        <v>180</v>
      </c>
      <c r="C356" s="181" t="s">
        <v>477</v>
      </c>
      <c r="D356" s="181"/>
      <c r="E356" s="102" t="s">
        <v>478</v>
      </c>
      <c r="F356" s="113">
        <f>F357+F359+F361+F363</f>
        <v>15208.1</v>
      </c>
      <c r="G356" s="113">
        <f t="shared" ref="G356:N356" si="249">G357+G359+G361+G363</f>
        <v>5854.0619999999999</v>
      </c>
      <c r="H356" s="113">
        <f t="shared" si="249"/>
        <v>21062.162</v>
      </c>
      <c r="I356" s="113">
        <f t="shared" si="249"/>
        <v>12779.9</v>
      </c>
      <c r="J356" s="113"/>
      <c r="K356" s="113">
        <f t="shared" si="249"/>
        <v>12779.9</v>
      </c>
      <c r="L356" s="113">
        <f t="shared" si="249"/>
        <v>12765.7</v>
      </c>
      <c r="M356" s="113"/>
      <c r="N356" s="113">
        <f t="shared" si="249"/>
        <v>12765.7</v>
      </c>
    </row>
    <row r="357" spans="1:14" ht="31.5" outlineLevel="2" x14ac:dyDescent="0.2">
      <c r="A357" s="4" t="s">
        <v>149</v>
      </c>
      <c r="B357" s="4" t="s">
        <v>180</v>
      </c>
      <c r="C357" s="181" t="s">
        <v>479</v>
      </c>
      <c r="D357" s="181"/>
      <c r="E357" s="102" t="s">
        <v>721</v>
      </c>
      <c r="F357" s="113">
        <f>F358</f>
        <v>1122.8</v>
      </c>
      <c r="G357" s="113">
        <f t="shared" ref="G357:N357" si="250">G358</f>
        <v>0</v>
      </c>
      <c r="H357" s="113">
        <f>H358</f>
        <v>1122.8</v>
      </c>
      <c r="I357" s="113">
        <f t="shared" si="250"/>
        <v>1278</v>
      </c>
      <c r="J357" s="113"/>
      <c r="K357" s="113">
        <f t="shared" si="250"/>
        <v>1278</v>
      </c>
      <c r="L357" s="113">
        <f t="shared" si="250"/>
        <v>1276.5999999999999</v>
      </c>
      <c r="M357" s="113">
        <f t="shared" si="250"/>
        <v>0</v>
      </c>
      <c r="N357" s="113">
        <f t="shared" si="250"/>
        <v>1276.5999999999999</v>
      </c>
    </row>
    <row r="358" spans="1:14" ht="15.75" outlineLevel="2" x14ac:dyDescent="0.2">
      <c r="A358" s="9" t="s">
        <v>149</v>
      </c>
      <c r="B358" s="9" t="s">
        <v>180</v>
      </c>
      <c r="C358" s="9" t="s">
        <v>479</v>
      </c>
      <c r="D358" s="9" t="s">
        <v>28</v>
      </c>
      <c r="E358" s="99" t="s">
        <v>29</v>
      </c>
      <c r="F358" s="1">
        <v>1122.8</v>
      </c>
      <c r="G358" s="1"/>
      <c r="H358" s="1">
        <f>F358+G358</f>
        <v>1122.8</v>
      </c>
      <c r="I358" s="1">
        <v>1278</v>
      </c>
      <c r="J358" s="1"/>
      <c r="K358" s="1">
        <f>I358+J358</f>
        <v>1278</v>
      </c>
      <c r="L358" s="1">
        <v>1276.5999999999999</v>
      </c>
      <c r="M358" s="1"/>
      <c r="N358" s="1">
        <f>L358+M358</f>
        <v>1276.5999999999999</v>
      </c>
    </row>
    <row r="359" spans="1:14" ht="31.5" outlineLevel="2" x14ac:dyDescent="0.2">
      <c r="A359" s="4" t="s">
        <v>149</v>
      </c>
      <c r="B359" s="4" t="s">
        <v>180</v>
      </c>
      <c r="C359" s="181" t="s">
        <v>479</v>
      </c>
      <c r="D359" s="181"/>
      <c r="E359" s="102" t="s">
        <v>722</v>
      </c>
      <c r="F359" s="113">
        <f>F360</f>
        <v>10105.200000000001</v>
      </c>
      <c r="G359" s="113">
        <f t="shared" ref="G359:N359" si="251">G360</f>
        <v>0</v>
      </c>
      <c r="H359" s="113">
        <f>H360</f>
        <v>10105.200000000001</v>
      </c>
      <c r="I359" s="113">
        <f t="shared" si="251"/>
        <v>11501.9</v>
      </c>
      <c r="J359" s="113"/>
      <c r="K359" s="113">
        <f t="shared" si="251"/>
        <v>11501.9</v>
      </c>
      <c r="L359" s="113">
        <f t="shared" si="251"/>
        <v>11489.1</v>
      </c>
      <c r="M359" s="113">
        <f t="shared" si="251"/>
        <v>0</v>
      </c>
      <c r="N359" s="113">
        <f t="shared" si="251"/>
        <v>11489.1</v>
      </c>
    </row>
    <row r="360" spans="1:14" ht="15.75" outlineLevel="2" x14ac:dyDescent="0.2">
      <c r="A360" s="9" t="s">
        <v>149</v>
      </c>
      <c r="B360" s="9" t="s">
        <v>180</v>
      </c>
      <c r="C360" s="9" t="s">
        <v>479</v>
      </c>
      <c r="D360" s="9" t="s">
        <v>28</v>
      </c>
      <c r="E360" s="99" t="s">
        <v>29</v>
      </c>
      <c r="F360" s="110">
        <v>10105.200000000001</v>
      </c>
      <c r="G360" s="110"/>
      <c r="H360" s="1">
        <f>F360+G360</f>
        <v>10105.200000000001</v>
      </c>
      <c r="I360" s="110">
        <v>11501.9</v>
      </c>
      <c r="J360" s="110"/>
      <c r="K360" s="1">
        <f>I360+J360</f>
        <v>11501.9</v>
      </c>
      <c r="L360" s="111">
        <v>11489.1</v>
      </c>
      <c r="M360" s="111"/>
      <c r="N360" s="1">
        <f>L360+M360</f>
        <v>11489.1</v>
      </c>
    </row>
    <row r="361" spans="1:14" ht="47.25" outlineLevel="2" x14ac:dyDescent="0.2">
      <c r="A361" s="4" t="s">
        <v>149</v>
      </c>
      <c r="B361" s="4" t="s">
        <v>180</v>
      </c>
      <c r="C361" s="181" t="s">
        <v>480</v>
      </c>
      <c r="D361" s="196"/>
      <c r="E361" s="197" t="s">
        <v>780</v>
      </c>
      <c r="F361" s="113">
        <f>F362</f>
        <v>3980.1</v>
      </c>
      <c r="G361" s="113"/>
      <c r="H361" s="113">
        <f>H362</f>
        <v>3980.1</v>
      </c>
      <c r="I361" s="113"/>
      <c r="J361" s="113"/>
      <c r="K361" s="113"/>
      <c r="L361" s="113"/>
      <c r="M361" s="113"/>
      <c r="N361" s="113"/>
    </row>
    <row r="362" spans="1:14" ht="15.75" outlineLevel="2" x14ac:dyDescent="0.2">
      <c r="A362" s="9" t="s">
        <v>149</v>
      </c>
      <c r="B362" s="9" t="s">
        <v>180</v>
      </c>
      <c r="C362" s="9" t="s">
        <v>480</v>
      </c>
      <c r="D362" s="9" t="s">
        <v>28</v>
      </c>
      <c r="E362" s="99" t="s">
        <v>29</v>
      </c>
      <c r="F362" s="1">
        <v>3980.1</v>
      </c>
      <c r="G362" s="1"/>
      <c r="H362" s="1">
        <f>F362+G362</f>
        <v>3980.1</v>
      </c>
      <c r="I362" s="100"/>
      <c r="J362" s="100"/>
      <c r="K362" s="1"/>
      <c r="L362" s="100"/>
      <c r="M362" s="100"/>
      <c r="N362" s="1"/>
    </row>
    <row r="363" spans="1:14" ht="47.25" outlineLevel="2" x14ac:dyDescent="0.2">
      <c r="A363" s="4" t="s">
        <v>149</v>
      </c>
      <c r="B363" s="4" t="s">
        <v>180</v>
      </c>
      <c r="C363" s="181" t="s">
        <v>480</v>
      </c>
      <c r="D363" s="196"/>
      <c r="E363" s="197" t="s">
        <v>779</v>
      </c>
      <c r="F363" s="113"/>
      <c r="G363" s="113">
        <f t="shared" ref="G363" si="252">G364</f>
        <v>5854.0619999999999</v>
      </c>
      <c r="H363" s="113">
        <f>H364</f>
        <v>5854.0619999999999</v>
      </c>
      <c r="I363" s="113"/>
      <c r="J363" s="113"/>
      <c r="K363" s="113"/>
      <c r="L363" s="113"/>
      <c r="M363" s="113"/>
      <c r="N363" s="113"/>
    </row>
    <row r="364" spans="1:14" ht="15.75" outlineLevel="2" x14ac:dyDescent="0.2">
      <c r="A364" s="9" t="s">
        <v>149</v>
      </c>
      <c r="B364" s="9" t="s">
        <v>180</v>
      </c>
      <c r="C364" s="9" t="s">
        <v>480</v>
      </c>
      <c r="D364" s="9" t="s">
        <v>28</v>
      </c>
      <c r="E364" s="99" t="s">
        <v>29</v>
      </c>
      <c r="F364" s="1"/>
      <c r="G364" s="1">
        <v>5854.0619999999999</v>
      </c>
      <c r="H364" s="1">
        <f>F364+G364</f>
        <v>5854.0619999999999</v>
      </c>
      <c r="I364" s="100"/>
      <c r="J364" s="100"/>
      <c r="K364" s="1"/>
      <c r="L364" s="100"/>
      <c r="M364" s="100"/>
      <c r="N364" s="1"/>
    </row>
    <row r="365" spans="1:14" ht="15.75" outlineLevel="3" x14ac:dyDescent="0.2">
      <c r="A365" s="4" t="s">
        <v>149</v>
      </c>
      <c r="B365" s="4" t="s">
        <v>180</v>
      </c>
      <c r="C365" s="181" t="s">
        <v>51</v>
      </c>
      <c r="D365" s="181"/>
      <c r="E365" s="102" t="s">
        <v>361</v>
      </c>
      <c r="F365" s="113">
        <f>F366+F369+F378</f>
        <v>88694.2</v>
      </c>
      <c r="G365" s="113">
        <f t="shared" ref="G365:N365" si="253">G366+G369+G378</f>
        <v>0</v>
      </c>
      <c r="H365" s="113">
        <f>H366+H369+H378</f>
        <v>88694.2</v>
      </c>
      <c r="I365" s="113">
        <f t="shared" si="253"/>
        <v>80263</v>
      </c>
      <c r="J365" s="113">
        <f t="shared" si="253"/>
        <v>0</v>
      </c>
      <c r="K365" s="113">
        <f t="shared" si="253"/>
        <v>80263</v>
      </c>
      <c r="L365" s="113">
        <f t="shared" si="253"/>
        <v>80263</v>
      </c>
      <c r="M365" s="113">
        <f t="shared" si="253"/>
        <v>0</v>
      </c>
      <c r="N365" s="113">
        <f t="shared" si="253"/>
        <v>80263</v>
      </c>
    </row>
    <row r="366" spans="1:14" ht="31.5" outlineLevel="3" x14ac:dyDescent="0.2">
      <c r="A366" s="4" t="s">
        <v>149</v>
      </c>
      <c r="B366" s="4" t="s">
        <v>180</v>
      </c>
      <c r="C366" s="181" t="s">
        <v>290</v>
      </c>
      <c r="D366" s="181"/>
      <c r="E366" s="102" t="s">
        <v>628</v>
      </c>
      <c r="F366" s="113">
        <f>F367</f>
        <v>12015.1</v>
      </c>
      <c r="G366" s="113">
        <f t="shared" ref="G366:N367" si="254">G367</f>
        <v>0</v>
      </c>
      <c r="H366" s="113">
        <f>H367</f>
        <v>12015.1</v>
      </c>
      <c r="I366" s="113">
        <f t="shared" si="254"/>
        <v>12015.1</v>
      </c>
      <c r="J366" s="113">
        <f t="shared" si="254"/>
        <v>0</v>
      </c>
      <c r="K366" s="113">
        <f t="shared" si="254"/>
        <v>12015.1</v>
      </c>
      <c r="L366" s="113">
        <f t="shared" si="254"/>
        <v>12015.1</v>
      </c>
      <c r="M366" s="113">
        <f t="shared" si="254"/>
        <v>0</v>
      </c>
      <c r="N366" s="113">
        <f t="shared" si="254"/>
        <v>12015.1</v>
      </c>
    </row>
    <row r="367" spans="1:14" ht="31.5" outlineLevel="3" x14ac:dyDescent="0.2">
      <c r="A367" s="4" t="s">
        <v>149</v>
      </c>
      <c r="B367" s="4" t="s">
        <v>180</v>
      </c>
      <c r="C367" s="4" t="s">
        <v>494</v>
      </c>
      <c r="D367" s="4"/>
      <c r="E367" s="8" t="s">
        <v>64</v>
      </c>
      <c r="F367" s="113">
        <f>F368</f>
        <v>12015.1</v>
      </c>
      <c r="G367" s="113">
        <f t="shared" si="254"/>
        <v>0</v>
      </c>
      <c r="H367" s="113">
        <f>H368</f>
        <v>12015.1</v>
      </c>
      <c r="I367" s="113">
        <f t="shared" si="254"/>
        <v>12015.1</v>
      </c>
      <c r="J367" s="113">
        <f t="shared" si="254"/>
        <v>0</v>
      </c>
      <c r="K367" s="113">
        <f t="shared" si="254"/>
        <v>12015.1</v>
      </c>
      <c r="L367" s="113">
        <f t="shared" si="254"/>
        <v>12015.1</v>
      </c>
      <c r="M367" s="113">
        <f t="shared" si="254"/>
        <v>0</v>
      </c>
      <c r="N367" s="113">
        <f t="shared" si="254"/>
        <v>12015.1</v>
      </c>
    </row>
    <row r="368" spans="1:14" ht="15.75" outlineLevel="3" x14ac:dyDescent="0.2">
      <c r="A368" s="9" t="s">
        <v>149</v>
      </c>
      <c r="B368" s="9" t="s">
        <v>180</v>
      </c>
      <c r="C368" s="9" t="s">
        <v>494</v>
      </c>
      <c r="D368" s="9" t="s">
        <v>28</v>
      </c>
      <c r="E368" s="99" t="s">
        <v>29</v>
      </c>
      <c r="F368" s="1">
        <v>12015.1</v>
      </c>
      <c r="G368" s="1"/>
      <c r="H368" s="1">
        <f>F368+G368</f>
        <v>12015.1</v>
      </c>
      <c r="I368" s="100">
        <v>12015.1</v>
      </c>
      <c r="J368" s="100"/>
      <c r="K368" s="1">
        <f>I368+J368</f>
        <v>12015.1</v>
      </c>
      <c r="L368" s="100">
        <v>12015.1</v>
      </c>
      <c r="M368" s="100"/>
      <c r="N368" s="1">
        <f>L368+M368</f>
        <v>12015.1</v>
      </c>
    </row>
    <row r="369" spans="1:14" ht="15.75" outlineLevel="4" x14ac:dyDescent="0.2">
      <c r="A369" s="4" t="s">
        <v>149</v>
      </c>
      <c r="B369" s="4" t="s">
        <v>180</v>
      </c>
      <c r="C369" s="181" t="s">
        <v>496</v>
      </c>
      <c r="D369" s="181"/>
      <c r="E369" s="102" t="s">
        <v>643</v>
      </c>
      <c r="F369" s="113">
        <f>F370+F372+F374+F376</f>
        <v>48679.1</v>
      </c>
      <c r="G369" s="113">
        <f t="shared" ref="G369:N369" si="255">G370+G372+G374+G376</f>
        <v>0</v>
      </c>
      <c r="H369" s="113">
        <f>H370+H372+H374+H376</f>
        <v>48679.1</v>
      </c>
      <c r="I369" s="113">
        <f t="shared" si="255"/>
        <v>40247.9</v>
      </c>
      <c r="J369" s="113">
        <f t="shared" si="255"/>
        <v>0</v>
      </c>
      <c r="K369" s="113">
        <f t="shared" si="255"/>
        <v>40247.9</v>
      </c>
      <c r="L369" s="113">
        <f t="shared" si="255"/>
        <v>40247.9</v>
      </c>
      <c r="M369" s="113">
        <f t="shared" si="255"/>
        <v>0</v>
      </c>
      <c r="N369" s="113">
        <f t="shared" si="255"/>
        <v>40247.9</v>
      </c>
    </row>
    <row r="370" spans="1:14" ht="15.75" outlineLevel="5" x14ac:dyDescent="0.2">
      <c r="A370" s="4" t="s">
        <v>149</v>
      </c>
      <c r="B370" s="4" t="s">
        <v>180</v>
      </c>
      <c r="C370" s="4" t="s">
        <v>497</v>
      </c>
      <c r="D370" s="4"/>
      <c r="E370" s="8" t="s">
        <v>59</v>
      </c>
      <c r="F370" s="113">
        <f>F371</f>
        <v>37946.6</v>
      </c>
      <c r="G370" s="113">
        <f t="shared" ref="G370:N370" si="256">G371</f>
        <v>0</v>
      </c>
      <c r="H370" s="113">
        <f>H371</f>
        <v>37946.6</v>
      </c>
      <c r="I370" s="113">
        <f t="shared" si="256"/>
        <v>23599.8</v>
      </c>
      <c r="J370" s="113">
        <f t="shared" si="256"/>
        <v>0</v>
      </c>
      <c r="K370" s="113">
        <f t="shared" si="256"/>
        <v>23599.8</v>
      </c>
      <c r="L370" s="113">
        <f t="shared" si="256"/>
        <v>23599.8</v>
      </c>
      <c r="M370" s="113">
        <f t="shared" si="256"/>
        <v>0</v>
      </c>
      <c r="N370" s="113">
        <f t="shared" si="256"/>
        <v>23599.8</v>
      </c>
    </row>
    <row r="371" spans="1:14" ht="15.75" outlineLevel="7" x14ac:dyDescent="0.2">
      <c r="A371" s="9" t="s">
        <v>149</v>
      </c>
      <c r="B371" s="9" t="s">
        <v>180</v>
      </c>
      <c r="C371" s="9" t="s">
        <v>497</v>
      </c>
      <c r="D371" s="9" t="s">
        <v>28</v>
      </c>
      <c r="E371" s="99" t="s">
        <v>29</v>
      </c>
      <c r="F371" s="1">
        <f>13946.6+20000+4000</f>
        <v>37946.6</v>
      </c>
      <c r="G371" s="1"/>
      <c r="H371" s="1">
        <f>F371+G371</f>
        <v>37946.6</v>
      </c>
      <c r="I371" s="100">
        <f>3599.8+20000</f>
        <v>23599.8</v>
      </c>
      <c r="J371" s="100"/>
      <c r="K371" s="1">
        <f>I371+J371</f>
        <v>23599.8</v>
      </c>
      <c r="L371" s="100">
        <f>3599.8+20000</f>
        <v>23599.8</v>
      </c>
      <c r="M371" s="100"/>
      <c r="N371" s="1">
        <f>L371+M371</f>
        <v>23599.8</v>
      </c>
    </row>
    <row r="372" spans="1:14" ht="15.75" outlineLevel="5" x14ac:dyDescent="0.2">
      <c r="A372" s="4" t="s">
        <v>149</v>
      </c>
      <c r="B372" s="4" t="s">
        <v>180</v>
      </c>
      <c r="C372" s="181" t="s">
        <v>498</v>
      </c>
      <c r="D372" s="181"/>
      <c r="E372" s="102" t="s">
        <v>60</v>
      </c>
      <c r="F372" s="113">
        <f>F373</f>
        <v>9084.4</v>
      </c>
      <c r="G372" s="113">
        <f t="shared" ref="G372:N372" si="257">G373</f>
        <v>0</v>
      </c>
      <c r="H372" s="113">
        <f>H373</f>
        <v>9084.4</v>
      </c>
      <c r="I372" s="113">
        <f t="shared" si="257"/>
        <v>15000</v>
      </c>
      <c r="J372" s="113">
        <f t="shared" si="257"/>
        <v>0</v>
      </c>
      <c r="K372" s="113">
        <f t="shared" si="257"/>
        <v>15000</v>
      </c>
      <c r="L372" s="113">
        <f t="shared" si="257"/>
        <v>15000</v>
      </c>
      <c r="M372" s="113">
        <f t="shared" si="257"/>
        <v>0</v>
      </c>
      <c r="N372" s="113">
        <f t="shared" si="257"/>
        <v>15000</v>
      </c>
    </row>
    <row r="373" spans="1:14" ht="15.75" outlineLevel="7" x14ac:dyDescent="0.2">
      <c r="A373" s="9" t="s">
        <v>149</v>
      </c>
      <c r="B373" s="9" t="s">
        <v>180</v>
      </c>
      <c r="C373" s="9" t="s">
        <v>498</v>
      </c>
      <c r="D373" s="9" t="s">
        <v>28</v>
      </c>
      <c r="E373" s="99" t="s">
        <v>29</v>
      </c>
      <c r="F373" s="1">
        <f>15000-5915.6</f>
        <v>9084.4</v>
      </c>
      <c r="G373" s="1"/>
      <c r="H373" s="1">
        <f>F373+G373</f>
        <v>9084.4</v>
      </c>
      <c r="I373" s="100">
        <v>15000</v>
      </c>
      <c r="J373" s="100"/>
      <c r="K373" s="1">
        <f>I373+J373</f>
        <v>15000</v>
      </c>
      <c r="L373" s="100">
        <v>15000</v>
      </c>
      <c r="M373" s="100"/>
      <c r="N373" s="1">
        <f>L373+M373</f>
        <v>15000</v>
      </c>
    </row>
    <row r="374" spans="1:14" ht="15.75" outlineLevel="5" x14ac:dyDescent="0.2">
      <c r="A374" s="4" t="s">
        <v>149</v>
      </c>
      <c r="B374" s="4" t="s">
        <v>180</v>
      </c>
      <c r="C374" s="181" t="s">
        <v>499</v>
      </c>
      <c r="D374" s="181"/>
      <c r="E374" s="102" t="s">
        <v>61</v>
      </c>
      <c r="F374" s="113">
        <f>F375</f>
        <v>1528.1</v>
      </c>
      <c r="G374" s="113">
        <f t="shared" ref="G374:N374" si="258">G375</f>
        <v>0</v>
      </c>
      <c r="H374" s="113">
        <f>H375</f>
        <v>1528.1</v>
      </c>
      <c r="I374" s="113">
        <f t="shared" si="258"/>
        <v>1528.1</v>
      </c>
      <c r="J374" s="113">
        <f t="shared" si="258"/>
        <v>0</v>
      </c>
      <c r="K374" s="113">
        <f t="shared" si="258"/>
        <v>1528.1</v>
      </c>
      <c r="L374" s="113">
        <f t="shared" si="258"/>
        <v>1528.1</v>
      </c>
      <c r="M374" s="113">
        <f t="shared" si="258"/>
        <v>0</v>
      </c>
      <c r="N374" s="113">
        <f t="shared" si="258"/>
        <v>1528.1</v>
      </c>
    </row>
    <row r="375" spans="1:14" ht="15.75" outlineLevel="7" x14ac:dyDescent="0.2">
      <c r="A375" s="9" t="s">
        <v>149</v>
      </c>
      <c r="B375" s="9" t="s">
        <v>180</v>
      </c>
      <c r="C375" s="9" t="s">
        <v>499</v>
      </c>
      <c r="D375" s="9" t="s">
        <v>28</v>
      </c>
      <c r="E375" s="99" t="s">
        <v>29</v>
      </c>
      <c r="F375" s="1">
        <v>1528.1</v>
      </c>
      <c r="G375" s="1"/>
      <c r="H375" s="1">
        <f>F375+G375</f>
        <v>1528.1</v>
      </c>
      <c r="I375" s="100">
        <v>1528.1</v>
      </c>
      <c r="J375" s="100"/>
      <c r="K375" s="1">
        <f>I375+J375</f>
        <v>1528.1</v>
      </c>
      <c r="L375" s="100">
        <v>1528.1</v>
      </c>
      <c r="M375" s="100"/>
      <c r="N375" s="1">
        <f>L375+M375</f>
        <v>1528.1</v>
      </c>
    </row>
    <row r="376" spans="1:14" ht="31.5" outlineLevel="5" x14ac:dyDescent="0.2">
      <c r="A376" s="4" t="s">
        <v>149</v>
      </c>
      <c r="B376" s="4" t="s">
        <v>180</v>
      </c>
      <c r="C376" s="181" t="s">
        <v>500</v>
      </c>
      <c r="D376" s="181"/>
      <c r="E376" s="102" t="s">
        <v>62</v>
      </c>
      <c r="F376" s="113">
        <f>F377</f>
        <v>120</v>
      </c>
      <c r="G376" s="113">
        <f t="shared" ref="G376:N376" si="259">G377</f>
        <v>0</v>
      </c>
      <c r="H376" s="113">
        <f>H377</f>
        <v>120</v>
      </c>
      <c r="I376" s="113">
        <f t="shared" si="259"/>
        <v>120</v>
      </c>
      <c r="J376" s="113">
        <f t="shared" si="259"/>
        <v>0</v>
      </c>
      <c r="K376" s="113">
        <f t="shared" si="259"/>
        <v>120</v>
      </c>
      <c r="L376" s="113">
        <f t="shared" si="259"/>
        <v>120</v>
      </c>
      <c r="M376" s="113">
        <f t="shared" si="259"/>
        <v>0</v>
      </c>
      <c r="N376" s="113">
        <f t="shared" si="259"/>
        <v>120</v>
      </c>
    </row>
    <row r="377" spans="1:14" ht="15.75" outlineLevel="7" x14ac:dyDescent="0.2">
      <c r="A377" s="9" t="s">
        <v>149</v>
      </c>
      <c r="B377" s="9" t="s">
        <v>180</v>
      </c>
      <c r="C377" s="9" t="s">
        <v>500</v>
      </c>
      <c r="D377" s="9" t="s">
        <v>28</v>
      </c>
      <c r="E377" s="99" t="s">
        <v>29</v>
      </c>
      <c r="F377" s="1">
        <v>120</v>
      </c>
      <c r="G377" s="1"/>
      <c r="H377" s="1">
        <f>F377+G377</f>
        <v>120</v>
      </c>
      <c r="I377" s="100">
        <v>120</v>
      </c>
      <c r="J377" s="100"/>
      <c r="K377" s="1">
        <f>I377+J377</f>
        <v>120</v>
      </c>
      <c r="L377" s="100">
        <v>120</v>
      </c>
      <c r="M377" s="100"/>
      <c r="N377" s="1">
        <f>L377+M377</f>
        <v>120</v>
      </c>
    </row>
    <row r="378" spans="1:14" ht="15.75" outlineLevel="4" x14ac:dyDescent="0.2">
      <c r="A378" s="4" t="s">
        <v>149</v>
      </c>
      <c r="B378" s="4" t="s">
        <v>180</v>
      </c>
      <c r="C378" s="181" t="s">
        <v>504</v>
      </c>
      <c r="D378" s="181"/>
      <c r="E378" s="102" t="s">
        <v>644</v>
      </c>
      <c r="F378" s="113">
        <f>F379</f>
        <v>28000</v>
      </c>
      <c r="G378" s="113">
        <f t="shared" ref="G378:N379" si="260">G379</f>
        <v>0</v>
      </c>
      <c r="H378" s="113">
        <f>H379</f>
        <v>28000</v>
      </c>
      <c r="I378" s="113">
        <f t="shared" si="260"/>
        <v>28000</v>
      </c>
      <c r="J378" s="113">
        <f t="shared" si="260"/>
        <v>0</v>
      </c>
      <c r="K378" s="113">
        <f t="shared" si="260"/>
        <v>28000</v>
      </c>
      <c r="L378" s="113">
        <f t="shared" si="260"/>
        <v>28000</v>
      </c>
      <c r="M378" s="113">
        <f t="shared" si="260"/>
        <v>0</v>
      </c>
      <c r="N378" s="113">
        <f t="shared" si="260"/>
        <v>28000</v>
      </c>
    </row>
    <row r="379" spans="1:14" ht="15.75" outlineLevel="5" x14ac:dyDescent="0.2">
      <c r="A379" s="4" t="s">
        <v>149</v>
      </c>
      <c r="B379" s="4" t="s">
        <v>180</v>
      </c>
      <c r="C379" s="181" t="s">
        <v>505</v>
      </c>
      <c r="D379" s="181"/>
      <c r="E379" s="102" t="s">
        <v>63</v>
      </c>
      <c r="F379" s="113">
        <f>F380</f>
        <v>28000</v>
      </c>
      <c r="G379" s="113">
        <f t="shared" si="260"/>
        <v>0</v>
      </c>
      <c r="H379" s="113">
        <f>H380</f>
        <v>28000</v>
      </c>
      <c r="I379" s="113">
        <f t="shared" si="260"/>
        <v>28000</v>
      </c>
      <c r="J379" s="113">
        <f t="shared" si="260"/>
        <v>0</v>
      </c>
      <c r="K379" s="113">
        <f t="shared" si="260"/>
        <v>28000</v>
      </c>
      <c r="L379" s="113">
        <f t="shared" si="260"/>
        <v>28000</v>
      </c>
      <c r="M379" s="113">
        <f t="shared" si="260"/>
        <v>0</v>
      </c>
      <c r="N379" s="113">
        <f t="shared" si="260"/>
        <v>28000</v>
      </c>
    </row>
    <row r="380" spans="1:14" ht="15.75" outlineLevel="7" x14ac:dyDescent="0.2">
      <c r="A380" s="9" t="s">
        <v>149</v>
      </c>
      <c r="B380" s="9" t="s">
        <v>180</v>
      </c>
      <c r="C380" s="9" t="s">
        <v>505</v>
      </c>
      <c r="D380" s="9" t="s">
        <v>28</v>
      </c>
      <c r="E380" s="99" t="s">
        <v>29</v>
      </c>
      <c r="F380" s="1">
        <v>28000</v>
      </c>
      <c r="G380" s="1"/>
      <c r="H380" s="1">
        <f>F380+G380</f>
        <v>28000</v>
      </c>
      <c r="I380" s="100">
        <v>28000</v>
      </c>
      <c r="J380" s="100"/>
      <c r="K380" s="1">
        <f>I380+J380</f>
        <v>28000</v>
      </c>
      <c r="L380" s="100">
        <v>28000</v>
      </c>
      <c r="M380" s="100"/>
      <c r="N380" s="1">
        <f>L380+M380</f>
        <v>28000</v>
      </c>
    </row>
    <row r="381" spans="1:14" ht="31.5" outlineLevel="7" x14ac:dyDescent="0.2">
      <c r="A381" s="4" t="s">
        <v>149</v>
      </c>
      <c r="B381" s="4" t="s">
        <v>180</v>
      </c>
      <c r="C381" s="4" t="s">
        <v>26</v>
      </c>
      <c r="D381" s="4"/>
      <c r="E381" s="8" t="s">
        <v>309</v>
      </c>
      <c r="F381" s="113">
        <f>F382</f>
        <v>3906.39381</v>
      </c>
      <c r="G381" s="113">
        <f t="shared" ref="G381:M382" si="261">G382</f>
        <v>0</v>
      </c>
      <c r="H381" s="113">
        <f>H382</f>
        <v>3906.39381</v>
      </c>
      <c r="I381" s="113">
        <f t="shared" si="261"/>
        <v>0</v>
      </c>
      <c r="J381" s="113">
        <f t="shared" si="261"/>
        <v>0</v>
      </c>
      <c r="K381" s="113"/>
      <c r="L381" s="113">
        <f t="shared" si="261"/>
        <v>0</v>
      </c>
      <c r="M381" s="113">
        <f t="shared" si="261"/>
        <v>0</v>
      </c>
      <c r="N381" s="113"/>
    </row>
    <row r="382" spans="1:14" ht="15.75" outlineLevel="7" x14ac:dyDescent="0.2">
      <c r="A382" s="4" t="s">
        <v>149</v>
      </c>
      <c r="B382" s="4" t="s">
        <v>180</v>
      </c>
      <c r="C382" s="4" t="s">
        <v>72</v>
      </c>
      <c r="D382" s="4"/>
      <c r="E382" s="8" t="s">
        <v>361</v>
      </c>
      <c r="F382" s="113">
        <f>F383</f>
        <v>3906.39381</v>
      </c>
      <c r="G382" s="113">
        <f t="shared" si="261"/>
        <v>0</v>
      </c>
      <c r="H382" s="113">
        <f>H383</f>
        <v>3906.39381</v>
      </c>
      <c r="I382" s="113">
        <f t="shared" si="261"/>
        <v>0</v>
      </c>
      <c r="J382" s="113">
        <f t="shared" si="261"/>
        <v>0</v>
      </c>
      <c r="K382" s="113"/>
      <c r="L382" s="113">
        <f t="shared" si="261"/>
        <v>0</v>
      </c>
      <c r="M382" s="113">
        <f t="shared" si="261"/>
        <v>0</v>
      </c>
      <c r="N382" s="113"/>
    </row>
    <row r="383" spans="1:14" ht="15.75" outlineLevel="7" x14ac:dyDescent="0.2">
      <c r="A383" s="4" t="s">
        <v>149</v>
      </c>
      <c r="B383" s="4" t="s">
        <v>180</v>
      </c>
      <c r="C383" s="181" t="s">
        <v>73</v>
      </c>
      <c r="D383" s="181"/>
      <c r="E383" s="102" t="s">
        <v>627</v>
      </c>
      <c r="F383" s="113">
        <f>F384+F409</f>
        <v>3906.39381</v>
      </c>
      <c r="G383" s="113">
        <f t="shared" ref="G383:M383" si="262">G384+G409</f>
        <v>0</v>
      </c>
      <c r="H383" s="113">
        <f>H384+H409</f>
        <v>3906.39381</v>
      </c>
      <c r="I383" s="113">
        <f t="shared" si="262"/>
        <v>0</v>
      </c>
      <c r="J383" s="113">
        <f t="shared" si="262"/>
        <v>0</v>
      </c>
      <c r="K383" s="113"/>
      <c r="L383" s="113">
        <f t="shared" si="262"/>
        <v>0</v>
      </c>
      <c r="M383" s="113">
        <f t="shared" si="262"/>
        <v>0</v>
      </c>
      <c r="N383" s="113"/>
    </row>
    <row r="384" spans="1:14" ht="15.75" outlineLevel="7" x14ac:dyDescent="0.2">
      <c r="A384" s="4" t="s">
        <v>149</v>
      </c>
      <c r="B384" s="4" t="s">
        <v>180</v>
      </c>
      <c r="C384" s="181" t="s">
        <v>527</v>
      </c>
      <c r="D384" s="181"/>
      <c r="E384" s="102" t="s">
        <v>528</v>
      </c>
      <c r="F384" s="113">
        <f>F387+F385+F391+F389+F395+F393+F399+F397+F403+F401+F407+F405</f>
        <v>3111.32485</v>
      </c>
      <c r="G384" s="113">
        <f t="shared" ref="G384:M384" si="263">G387+G385+G391+G389+G395+G393+G399+G397+G403+G401+G407+G405</f>
        <v>0</v>
      </c>
      <c r="H384" s="113">
        <f>H387+H385+H391+H389+H395+H393+H399+H397+H403+H401+H407+H405</f>
        <v>3111.32485</v>
      </c>
      <c r="I384" s="113">
        <f t="shared" si="263"/>
        <v>0</v>
      </c>
      <c r="J384" s="113">
        <f t="shared" si="263"/>
        <v>0</v>
      </c>
      <c r="K384" s="113"/>
      <c r="L384" s="113">
        <f t="shared" si="263"/>
        <v>0</v>
      </c>
      <c r="M384" s="113">
        <f t="shared" si="263"/>
        <v>0</v>
      </c>
      <c r="N384" s="113"/>
    </row>
    <row r="385" spans="1:14" ht="31.5" outlineLevel="7" x14ac:dyDescent="0.2">
      <c r="A385" s="4" t="s">
        <v>149</v>
      </c>
      <c r="B385" s="4" t="s">
        <v>180</v>
      </c>
      <c r="C385" s="181" t="s">
        <v>535</v>
      </c>
      <c r="D385" s="181"/>
      <c r="E385" s="102" t="s">
        <v>536</v>
      </c>
      <c r="F385" s="113">
        <f>F386</f>
        <v>299.04000000000002</v>
      </c>
      <c r="G385" s="113">
        <f t="shared" ref="G385:M385" si="264">G386</f>
        <v>0</v>
      </c>
      <c r="H385" s="113">
        <f>H386</f>
        <v>299.04000000000002</v>
      </c>
      <c r="I385" s="113">
        <f t="shared" si="264"/>
        <v>0</v>
      </c>
      <c r="J385" s="113">
        <f t="shared" si="264"/>
        <v>0</v>
      </c>
      <c r="K385" s="113"/>
      <c r="L385" s="113">
        <f t="shared" si="264"/>
        <v>0</v>
      </c>
      <c r="M385" s="113">
        <f t="shared" si="264"/>
        <v>0</v>
      </c>
      <c r="N385" s="113"/>
    </row>
    <row r="386" spans="1:14" ht="15.75" outlineLevel="7" x14ac:dyDescent="0.2">
      <c r="A386" s="9" t="s">
        <v>149</v>
      </c>
      <c r="B386" s="9" t="s">
        <v>180</v>
      </c>
      <c r="C386" s="182" t="s">
        <v>535</v>
      </c>
      <c r="D386" s="182" t="s">
        <v>28</v>
      </c>
      <c r="E386" s="180" t="s">
        <v>29</v>
      </c>
      <c r="F386" s="1">
        <v>299.04000000000002</v>
      </c>
      <c r="G386" s="1"/>
      <c r="H386" s="1">
        <f>F386+G386</f>
        <v>299.04000000000002</v>
      </c>
      <c r="I386" s="113"/>
      <c r="J386" s="113"/>
      <c r="K386" s="1"/>
      <c r="L386" s="113"/>
      <c r="M386" s="113"/>
      <c r="N386" s="1"/>
    </row>
    <row r="387" spans="1:14" s="171" customFormat="1" ht="31.5" outlineLevel="7" x14ac:dyDescent="0.2">
      <c r="A387" s="4" t="s">
        <v>149</v>
      </c>
      <c r="B387" s="4" t="s">
        <v>180</v>
      </c>
      <c r="C387" s="181" t="s">
        <v>535</v>
      </c>
      <c r="D387" s="181"/>
      <c r="E387" s="102" t="s">
        <v>537</v>
      </c>
      <c r="F387" s="113">
        <f>F388</f>
        <v>59.847479999999997</v>
      </c>
      <c r="G387" s="113">
        <f t="shared" ref="G387:M387" si="265">G388</f>
        <v>0</v>
      </c>
      <c r="H387" s="113">
        <f>H388</f>
        <v>59.847479999999997</v>
      </c>
      <c r="I387" s="113">
        <f t="shared" si="265"/>
        <v>0</v>
      </c>
      <c r="J387" s="113">
        <f t="shared" si="265"/>
        <v>0</v>
      </c>
      <c r="K387" s="113"/>
      <c r="L387" s="113">
        <f t="shared" si="265"/>
        <v>0</v>
      </c>
      <c r="M387" s="113">
        <f t="shared" si="265"/>
        <v>0</v>
      </c>
      <c r="N387" s="113"/>
    </row>
    <row r="388" spans="1:14" ht="15.75" outlineLevel="7" x14ac:dyDescent="0.2">
      <c r="A388" s="9" t="s">
        <v>149</v>
      </c>
      <c r="B388" s="9" t="s">
        <v>180</v>
      </c>
      <c r="C388" s="182" t="s">
        <v>535</v>
      </c>
      <c r="D388" s="182" t="s">
        <v>28</v>
      </c>
      <c r="E388" s="180" t="s">
        <v>29</v>
      </c>
      <c r="F388" s="1">
        <v>59.847479999999997</v>
      </c>
      <c r="G388" s="1"/>
      <c r="H388" s="1">
        <f>F388+G388</f>
        <v>59.847479999999997</v>
      </c>
      <c r="I388" s="113"/>
      <c r="J388" s="113"/>
      <c r="K388" s="1"/>
      <c r="L388" s="113"/>
      <c r="M388" s="113"/>
      <c r="N388" s="1"/>
    </row>
    <row r="389" spans="1:14" s="171" customFormat="1" ht="15.75" outlineLevel="7" x14ac:dyDescent="0.2">
      <c r="A389" s="4" t="s">
        <v>149</v>
      </c>
      <c r="B389" s="4" t="s">
        <v>180</v>
      </c>
      <c r="C389" s="181" t="s">
        <v>538</v>
      </c>
      <c r="D389" s="181"/>
      <c r="E389" s="102" t="s">
        <v>539</v>
      </c>
      <c r="F389" s="113">
        <f>F390</f>
        <v>390.15</v>
      </c>
      <c r="G389" s="113">
        <f t="shared" ref="G389:M389" si="266">G390</f>
        <v>0</v>
      </c>
      <c r="H389" s="113">
        <f>H390</f>
        <v>390.15</v>
      </c>
      <c r="I389" s="113">
        <f t="shared" si="266"/>
        <v>0</v>
      </c>
      <c r="J389" s="113">
        <f t="shared" si="266"/>
        <v>0</v>
      </c>
      <c r="K389" s="113"/>
      <c r="L389" s="113">
        <f t="shared" si="266"/>
        <v>0</v>
      </c>
      <c r="M389" s="113">
        <f t="shared" si="266"/>
        <v>0</v>
      </c>
      <c r="N389" s="113"/>
    </row>
    <row r="390" spans="1:14" ht="15.75" outlineLevel="7" x14ac:dyDescent="0.2">
      <c r="A390" s="9" t="s">
        <v>149</v>
      </c>
      <c r="B390" s="9" t="s">
        <v>180</v>
      </c>
      <c r="C390" s="182" t="s">
        <v>538</v>
      </c>
      <c r="D390" s="182" t="s">
        <v>28</v>
      </c>
      <c r="E390" s="180" t="s">
        <v>29</v>
      </c>
      <c r="F390" s="1">
        <v>390.15</v>
      </c>
      <c r="G390" s="1"/>
      <c r="H390" s="1">
        <f>F390+G390</f>
        <v>390.15</v>
      </c>
      <c r="I390" s="113"/>
      <c r="J390" s="113"/>
      <c r="K390" s="1"/>
      <c r="L390" s="113"/>
      <c r="M390" s="113"/>
      <c r="N390" s="1"/>
    </row>
    <row r="391" spans="1:14" ht="31.5" outlineLevel="3" x14ac:dyDescent="0.2">
      <c r="A391" s="4" t="s">
        <v>149</v>
      </c>
      <c r="B391" s="4" t="s">
        <v>180</v>
      </c>
      <c r="C391" s="181" t="s">
        <v>538</v>
      </c>
      <c r="D391" s="181"/>
      <c r="E391" s="102" t="s">
        <v>540</v>
      </c>
      <c r="F391" s="113">
        <f>F392</f>
        <v>78.03</v>
      </c>
      <c r="G391" s="113">
        <f t="shared" ref="G391:M391" si="267">G392</f>
        <v>0</v>
      </c>
      <c r="H391" s="113">
        <f>H392</f>
        <v>78.03</v>
      </c>
      <c r="I391" s="113">
        <f t="shared" si="267"/>
        <v>0</v>
      </c>
      <c r="J391" s="113">
        <f t="shared" si="267"/>
        <v>0</v>
      </c>
      <c r="K391" s="113"/>
      <c r="L391" s="113">
        <f t="shared" si="267"/>
        <v>0</v>
      </c>
      <c r="M391" s="113">
        <f t="shared" si="267"/>
        <v>0</v>
      </c>
      <c r="N391" s="113"/>
    </row>
    <row r="392" spans="1:14" ht="15.75" outlineLevel="4" x14ac:dyDescent="0.2">
      <c r="A392" s="9" t="s">
        <v>149</v>
      </c>
      <c r="B392" s="9" t="s">
        <v>180</v>
      </c>
      <c r="C392" s="182" t="s">
        <v>538</v>
      </c>
      <c r="D392" s="182" t="s">
        <v>28</v>
      </c>
      <c r="E392" s="180" t="s">
        <v>29</v>
      </c>
      <c r="F392" s="1">
        <v>78.03</v>
      </c>
      <c r="G392" s="1"/>
      <c r="H392" s="1">
        <f>F392+G392</f>
        <v>78.03</v>
      </c>
      <c r="I392" s="113"/>
      <c r="J392" s="113"/>
      <c r="K392" s="1"/>
      <c r="L392" s="113"/>
      <c r="M392" s="113"/>
      <c r="N392" s="1"/>
    </row>
    <row r="393" spans="1:14" ht="31.5" outlineLevel="5" x14ac:dyDescent="0.2">
      <c r="A393" s="4" t="s">
        <v>149</v>
      </c>
      <c r="B393" s="4" t="s">
        <v>180</v>
      </c>
      <c r="C393" s="181" t="s">
        <v>541</v>
      </c>
      <c r="D393" s="181"/>
      <c r="E393" s="102" t="s">
        <v>542</v>
      </c>
      <c r="F393" s="113">
        <f>F394</f>
        <v>759.8</v>
      </c>
      <c r="G393" s="113">
        <f t="shared" ref="G393:M393" si="268">G394</f>
        <v>0</v>
      </c>
      <c r="H393" s="113">
        <f>H394</f>
        <v>759.8</v>
      </c>
      <c r="I393" s="113">
        <f t="shared" si="268"/>
        <v>0</v>
      </c>
      <c r="J393" s="113">
        <f t="shared" si="268"/>
        <v>0</v>
      </c>
      <c r="K393" s="113"/>
      <c r="L393" s="113">
        <f t="shared" si="268"/>
        <v>0</v>
      </c>
      <c r="M393" s="113">
        <f t="shared" si="268"/>
        <v>0</v>
      </c>
      <c r="N393" s="113"/>
    </row>
    <row r="394" spans="1:14" ht="15.75" outlineLevel="7" x14ac:dyDescent="0.2">
      <c r="A394" s="9" t="s">
        <v>149</v>
      </c>
      <c r="B394" s="9" t="s">
        <v>180</v>
      </c>
      <c r="C394" s="182" t="s">
        <v>541</v>
      </c>
      <c r="D394" s="182" t="s">
        <v>28</v>
      </c>
      <c r="E394" s="180" t="s">
        <v>29</v>
      </c>
      <c r="F394" s="1">
        <v>759.8</v>
      </c>
      <c r="G394" s="1"/>
      <c r="H394" s="1">
        <f>F394+G394</f>
        <v>759.8</v>
      </c>
      <c r="I394" s="113"/>
      <c r="J394" s="113"/>
      <c r="K394" s="1"/>
      <c r="L394" s="113"/>
      <c r="M394" s="113"/>
      <c r="N394" s="1"/>
    </row>
    <row r="395" spans="1:14" ht="31.5" outlineLevel="2" x14ac:dyDescent="0.2">
      <c r="A395" s="4" t="s">
        <v>149</v>
      </c>
      <c r="B395" s="4" t="s">
        <v>180</v>
      </c>
      <c r="C395" s="181" t="s">
        <v>541</v>
      </c>
      <c r="D395" s="181"/>
      <c r="E395" s="102" t="s">
        <v>543</v>
      </c>
      <c r="F395" s="113">
        <f>F396</f>
        <v>151.96</v>
      </c>
      <c r="G395" s="113">
        <f t="shared" ref="G395:M395" si="269">G396</f>
        <v>0</v>
      </c>
      <c r="H395" s="113">
        <f>H396</f>
        <v>151.96</v>
      </c>
      <c r="I395" s="113">
        <f t="shared" si="269"/>
        <v>0</v>
      </c>
      <c r="J395" s="113">
        <f t="shared" si="269"/>
        <v>0</v>
      </c>
      <c r="K395" s="113"/>
      <c r="L395" s="113">
        <f t="shared" si="269"/>
        <v>0</v>
      </c>
      <c r="M395" s="113">
        <f t="shared" si="269"/>
        <v>0</v>
      </c>
      <c r="N395" s="113"/>
    </row>
    <row r="396" spans="1:14" ht="15.75" outlineLevel="3" x14ac:dyDescent="0.2">
      <c r="A396" s="9" t="s">
        <v>149</v>
      </c>
      <c r="B396" s="9" t="s">
        <v>180</v>
      </c>
      <c r="C396" s="182" t="s">
        <v>541</v>
      </c>
      <c r="D396" s="182" t="s">
        <v>28</v>
      </c>
      <c r="E396" s="180" t="s">
        <v>29</v>
      </c>
      <c r="F396" s="1">
        <v>151.96</v>
      </c>
      <c r="G396" s="1"/>
      <c r="H396" s="1">
        <f>F396+G396</f>
        <v>151.96</v>
      </c>
      <c r="I396" s="113"/>
      <c r="J396" s="113"/>
      <c r="K396" s="1"/>
      <c r="L396" s="113"/>
      <c r="M396" s="113"/>
      <c r="N396" s="1"/>
    </row>
    <row r="397" spans="1:14" ht="31.5" outlineLevel="4" x14ac:dyDescent="0.2">
      <c r="A397" s="4" t="s">
        <v>149</v>
      </c>
      <c r="B397" s="4" t="s">
        <v>180</v>
      </c>
      <c r="C397" s="181" t="s">
        <v>544</v>
      </c>
      <c r="D397" s="181"/>
      <c r="E397" s="102" t="s">
        <v>545</v>
      </c>
      <c r="F397" s="113">
        <f>F398</f>
        <v>540.57000000000005</v>
      </c>
      <c r="G397" s="113">
        <f t="shared" ref="G397:M397" si="270">G398</f>
        <v>0</v>
      </c>
      <c r="H397" s="113">
        <f>H398</f>
        <v>540.57000000000005</v>
      </c>
      <c r="I397" s="113">
        <f t="shared" si="270"/>
        <v>0</v>
      </c>
      <c r="J397" s="113">
        <f t="shared" si="270"/>
        <v>0</v>
      </c>
      <c r="K397" s="113"/>
      <c r="L397" s="113">
        <f t="shared" si="270"/>
        <v>0</v>
      </c>
      <c r="M397" s="113">
        <f t="shared" si="270"/>
        <v>0</v>
      </c>
      <c r="N397" s="113"/>
    </row>
    <row r="398" spans="1:14" ht="15.75" outlineLevel="5" x14ac:dyDescent="0.2">
      <c r="A398" s="9" t="s">
        <v>149</v>
      </c>
      <c r="B398" s="9" t="s">
        <v>180</v>
      </c>
      <c r="C398" s="182" t="s">
        <v>544</v>
      </c>
      <c r="D398" s="182" t="s">
        <v>28</v>
      </c>
      <c r="E398" s="180" t="s">
        <v>29</v>
      </c>
      <c r="F398" s="1">
        <v>540.57000000000005</v>
      </c>
      <c r="G398" s="1"/>
      <c r="H398" s="1">
        <f>F398+G398</f>
        <v>540.57000000000005</v>
      </c>
      <c r="I398" s="113"/>
      <c r="J398" s="113"/>
      <c r="K398" s="1"/>
      <c r="L398" s="113"/>
      <c r="M398" s="113"/>
      <c r="N398" s="1"/>
    </row>
    <row r="399" spans="1:14" ht="31.5" outlineLevel="7" x14ac:dyDescent="0.2">
      <c r="A399" s="4" t="s">
        <v>149</v>
      </c>
      <c r="B399" s="4" t="s">
        <v>180</v>
      </c>
      <c r="C399" s="181" t="s">
        <v>544</v>
      </c>
      <c r="D399" s="181"/>
      <c r="E399" s="102" t="s">
        <v>546</v>
      </c>
      <c r="F399" s="113">
        <f>F400</f>
        <v>108.114</v>
      </c>
      <c r="G399" s="113">
        <f t="shared" ref="G399:M399" si="271">G400</f>
        <v>0</v>
      </c>
      <c r="H399" s="113">
        <f>H400</f>
        <v>108.114</v>
      </c>
      <c r="I399" s="113">
        <f t="shared" si="271"/>
        <v>0</v>
      </c>
      <c r="J399" s="113">
        <f t="shared" si="271"/>
        <v>0</v>
      </c>
      <c r="K399" s="113"/>
      <c r="L399" s="113">
        <f t="shared" si="271"/>
        <v>0</v>
      </c>
      <c r="M399" s="113">
        <f t="shared" si="271"/>
        <v>0</v>
      </c>
      <c r="N399" s="113"/>
    </row>
    <row r="400" spans="1:14" ht="15.75" outlineLevel="7" x14ac:dyDescent="0.2">
      <c r="A400" s="9" t="s">
        <v>149</v>
      </c>
      <c r="B400" s="9" t="s">
        <v>180</v>
      </c>
      <c r="C400" s="182" t="s">
        <v>544</v>
      </c>
      <c r="D400" s="182" t="s">
        <v>28</v>
      </c>
      <c r="E400" s="180" t="s">
        <v>29</v>
      </c>
      <c r="F400" s="1">
        <v>108.114</v>
      </c>
      <c r="G400" s="1"/>
      <c r="H400" s="1">
        <f>F400+G400</f>
        <v>108.114</v>
      </c>
      <c r="I400" s="113"/>
      <c r="J400" s="113"/>
      <c r="K400" s="1"/>
      <c r="L400" s="113"/>
      <c r="M400" s="113"/>
      <c r="N400" s="1"/>
    </row>
    <row r="401" spans="1:14" ht="15.75" outlineLevel="3" x14ac:dyDescent="0.2">
      <c r="A401" s="4" t="s">
        <v>149</v>
      </c>
      <c r="B401" s="4" t="s">
        <v>180</v>
      </c>
      <c r="C401" s="181" t="s">
        <v>547</v>
      </c>
      <c r="D401" s="181"/>
      <c r="E401" s="102" t="s">
        <v>548</v>
      </c>
      <c r="F401" s="113">
        <f>F402</f>
        <v>248.57499999999999</v>
      </c>
      <c r="G401" s="113">
        <f t="shared" ref="G401:M401" si="272">G402</f>
        <v>0</v>
      </c>
      <c r="H401" s="113">
        <f>H402</f>
        <v>248.57499999999999</v>
      </c>
      <c r="I401" s="113">
        <f t="shared" si="272"/>
        <v>0</v>
      </c>
      <c r="J401" s="113">
        <f t="shared" si="272"/>
        <v>0</v>
      </c>
      <c r="K401" s="113"/>
      <c r="L401" s="113">
        <f t="shared" si="272"/>
        <v>0</v>
      </c>
      <c r="M401" s="113">
        <f t="shared" si="272"/>
        <v>0</v>
      </c>
      <c r="N401" s="113"/>
    </row>
    <row r="402" spans="1:14" ht="15.75" outlineLevel="4" x14ac:dyDescent="0.2">
      <c r="A402" s="9" t="s">
        <v>149</v>
      </c>
      <c r="B402" s="9" t="s">
        <v>180</v>
      </c>
      <c r="C402" s="182" t="s">
        <v>547</v>
      </c>
      <c r="D402" s="182" t="s">
        <v>28</v>
      </c>
      <c r="E402" s="180" t="s">
        <v>29</v>
      </c>
      <c r="F402" s="1">
        <v>248.57499999999999</v>
      </c>
      <c r="G402" s="1"/>
      <c r="H402" s="1">
        <f>F402+G402</f>
        <v>248.57499999999999</v>
      </c>
      <c r="I402" s="113"/>
      <c r="J402" s="113"/>
      <c r="K402" s="1"/>
      <c r="L402" s="113"/>
      <c r="M402" s="113"/>
      <c r="N402" s="1"/>
    </row>
    <row r="403" spans="1:14" ht="31.5" outlineLevel="5" x14ac:dyDescent="0.2">
      <c r="A403" s="4" t="s">
        <v>149</v>
      </c>
      <c r="B403" s="4" t="s">
        <v>180</v>
      </c>
      <c r="C403" s="181" t="s">
        <v>547</v>
      </c>
      <c r="D403" s="181"/>
      <c r="E403" s="102" t="s">
        <v>549</v>
      </c>
      <c r="F403" s="113">
        <f>F404</f>
        <v>54.848370000000003</v>
      </c>
      <c r="G403" s="113">
        <f t="shared" ref="G403:M403" si="273">G404</f>
        <v>0</v>
      </c>
      <c r="H403" s="113">
        <f>H404</f>
        <v>54.848370000000003</v>
      </c>
      <c r="I403" s="113">
        <f t="shared" si="273"/>
        <v>0</v>
      </c>
      <c r="J403" s="113">
        <f t="shared" si="273"/>
        <v>0</v>
      </c>
      <c r="K403" s="113"/>
      <c r="L403" s="113">
        <f t="shared" si="273"/>
        <v>0</v>
      </c>
      <c r="M403" s="113">
        <f t="shared" si="273"/>
        <v>0</v>
      </c>
      <c r="N403" s="113"/>
    </row>
    <row r="404" spans="1:14" ht="15.75" outlineLevel="7" x14ac:dyDescent="0.2">
      <c r="A404" s="9" t="s">
        <v>149</v>
      </c>
      <c r="B404" s="9" t="s">
        <v>180</v>
      </c>
      <c r="C404" s="182" t="s">
        <v>547</v>
      </c>
      <c r="D404" s="182" t="s">
        <v>28</v>
      </c>
      <c r="E404" s="180" t="s">
        <v>29</v>
      </c>
      <c r="F404" s="1">
        <v>54.848370000000003</v>
      </c>
      <c r="G404" s="1"/>
      <c r="H404" s="1">
        <f>F404+G404</f>
        <v>54.848370000000003</v>
      </c>
      <c r="I404" s="113"/>
      <c r="J404" s="113"/>
      <c r="K404" s="1"/>
      <c r="L404" s="113"/>
      <c r="M404" s="113"/>
      <c r="N404" s="1"/>
    </row>
    <row r="405" spans="1:14" ht="15.75" outlineLevel="5" x14ac:dyDescent="0.2">
      <c r="A405" s="4" t="s">
        <v>149</v>
      </c>
      <c r="B405" s="4" t="s">
        <v>180</v>
      </c>
      <c r="C405" s="181" t="s">
        <v>550</v>
      </c>
      <c r="D405" s="181"/>
      <c r="E405" s="102" t="s">
        <v>551</v>
      </c>
      <c r="F405" s="113">
        <f>F406</f>
        <v>350.32499999999999</v>
      </c>
      <c r="G405" s="113">
        <f t="shared" ref="G405:M405" si="274">G406</f>
        <v>0</v>
      </c>
      <c r="H405" s="113">
        <f>H406</f>
        <v>350.32499999999999</v>
      </c>
      <c r="I405" s="113">
        <f t="shared" si="274"/>
        <v>0</v>
      </c>
      <c r="J405" s="113">
        <f t="shared" si="274"/>
        <v>0</v>
      </c>
      <c r="K405" s="113"/>
      <c r="L405" s="113">
        <f t="shared" si="274"/>
        <v>0</v>
      </c>
      <c r="M405" s="113">
        <f t="shared" si="274"/>
        <v>0</v>
      </c>
      <c r="N405" s="113"/>
    </row>
    <row r="406" spans="1:14" ht="15.75" outlineLevel="7" x14ac:dyDescent="0.2">
      <c r="A406" s="9" t="s">
        <v>149</v>
      </c>
      <c r="B406" s="9" t="s">
        <v>180</v>
      </c>
      <c r="C406" s="182" t="s">
        <v>550</v>
      </c>
      <c r="D406" s="182" t="s">
        <v>28</v>
      </c>
      <c r="E406" s="180" t="s">
        <v>29</v>
      </c>
      <c r="F406" s="1">
        <v>350.32499999999999</v>
      </c>
      <c r="G406" s="1"/>
      <c r="H406" s="1">
        <f>F406+G406</f>
        <v>350.32499999999999</v>
      </c>
      <c r="I406" s="113"/>
      <c r="J406" s="113"/>
      <c r="K406" s="1"/>
      <c r="L406" s="113"/>
      <c r="M406" s="113"/>
      <c r="N406" s="1"/>
    </row>
    <row r="407" spans="1:14" ht="15.75" outlineLevel="5" x14ac:dyDescent="0.2">
      <c r="A407" s="4" t="s">
        <v>149</v>
      </c>
      <c r="B407" s="4" t="s">
        <v>180</v>
      </c>
      <c r="C407" s="181" t="s">
        <v>550</v>
      </c>
      <c r="D407" s="181"/>
      <c r="E407" s="102" t="s">
        <v>552</v>
      </c>
      <c r="F407" s="113">
        <f>F408</f>
        <v>70.064999999999998</v>
      </c>
      <c r="G407" s="113">
        <f t="shared" ref="G407:M407" si="275">G408</f>
        <v>0</v>
      </c>
      <c r="H407" s="113">
        <f>H408</f>
        <v>70.064999999999998</v>
      </c>
      <c r="I407" s="113">
        <f t="shared" si="275"/>
        <v>0</v>
      </c>
      <c r="J407" s="113">
        <f t="shared" si="275"/>
        <v>0</v>
      </c>
      <c r="K407" s="113"/>
      <c r="L407" s="113">
        <f t="shared" si="275"/>
        <v>0</v>
      </c>
      <c r="M407" s="113">
        <f t="shared" si="275"/>
        <v>0</v>
      </c>
      <c r="N407" s="113"/>
    </row>
    <row r="408" spans="1:14" ht="15.75" outlineLevel="7" x14ac:dyDescent="0.2">
      <c r="A408" s="9" t="s">
        <v>149</v>
      </c>
      <c r="B408" s="9" t="s">
        <v>180</v>
      </c>
      <c r="C408" s="182" t="s">
        <v>550</v>
      </c>
      <c r="D408" s="182" t="s">
        <v>28</v>
      </c>
      <c r="E408" s="180" t="s">
        <v>29</v>
      </c>
      <c r="F408" s="1">
        <v>70.064999999999998</v>
      </c>
      <c r="G408" s="1"/>
      <c r="H408" s="1">
        <f>F408+G408</f>
        <v>70.064999999999998</v>
      </c>
      <c r="I408" s="113"/>
      <c r="J408" s="113"/>
      <c r="K408" s="1"/>
      <c r="L408" s="113"/>
      <c r="M408" s="113"/>
      <c r="N408" s="1"/>
    </row>
    <row r="409" spans="1:14" ht="15.75" outlineLevel="7" x14ac:dyDescent="0.2">
      <c r="A409" s="4" t="s">
        <v>149</v>
      </c>
      <c r="B409" s="4" t="s">
        <v>180</v>
      </c>
      <c r="C409" s="181" t="s">
        <v>556</v>
      </c>
      <c r="D409" s="181"/>
      <c r="E409" s="193" t="s">
        <v>557</v>
      </c>
      <c r="F409" s="113">
        <f>F410+F412</f>
        <v>795.06895999999995</v>
      </c>
      <c r="G409" s="113">
        <f t="shared" ref="G409:M409" si="276">G410+G412</f>
        <v>0</v>
      </c>
      <c r="H409" s="113">
        <f>H410+H412</f>
        <v>795.06895999999995</v>
      </c>
      <c r="I409" s="113">
        <f t="shared" si="276"/>
        <v>0</v>
      </c>
      <c r="J409" s="113">
        <f t="shared" si="276"/>
        <v>0</v>
      </c>
      <c r="K409" s="113"/>
      <c r="L409" s="113">
        <f t="shared" si="276"/>
        <v>0</v>
      </c>
      <c r="M409" s="113">
        <f t="shared" si="276"/>
        <v>0</v>
      </c>
      <c r="N409" s="113"/>
    </row>
    <row r="410" spans="1:14" ht="31.5" outlineLevel="5" x14ac:dyDescent="0.2">
      <c r="A410" s="4" t="s">
        <v>149</v>
      </c>
      <c r="B410" s="4" t="s">
        <v>180</v>
      </c>
      <c r="C410" s="181" t="s">
        <v>561</v>
      </c>
      <c r="D410" s="181"/>
      <c r="E410" s="102" t="s">
        <v>730</v>
      </c>
      <c r="F410" s="113">
        <f>F411</f>
        <v>397.53447999999997</v>
      </c>
      <c r="G410" s="113">
        <f t="shared" ref="G410:M410" si="277">G411</f>
        <v>0</v>
      </c>
      <c r="H410" s="113">
        <f>H411</f>
        <v>397.53447999999997</v>
      </c>
      <c r="I410" s="113">
        <f t="shared" si="277"/>
        <v>0</v>
      </c>
      <c r="J410" s="113">
        <f t="shared" si="277"/>
        <v>0</v>
      </c>
      <c r="K410" s="113"/>
      <c r="L410" s="113">
        <f t="shared" si="277"/>
        <v>0</v>
      </c>
      <c r="M410" s="113">
        <f t="shared" si="277"/>
        <v>0</v>
      </c>
      <c r="N410" s="113"/>
    </row>
    <row r="411" spans="1:14" ht="15.75" outlineLevel="7" x14ac:dyDescent="0.2">
      <c r="A411" s="9" t="s">
        <v>149</v>
      </c>
      <c r="B411" s="9" t="s">
        <v>180</v>
      </c>
      <c r="C411" s="182" t="s">
        <v>561</v>
      </c>
      <c r="D411" s="182" t="s">
        <v>28</v>
      </c>
      <c r="E411" s="180" t="s">
        <v>29</v>
      </c>
      <c r="F411" s="1">
        <v>397.53447999999997</v>
      </c>
      <c r="G411" s="1"/>
      <c r="H411" s="1">
        <f>F411+G411</f>
        <v>397.53447999999997</v>
      </c>
      <c r="I411" s="113"/>
      <c r="J411" s="113"/>
      <c r="K411" s="1"/>
      <c r="L411" s="113"/>
      <c r="M411" s="113"/>
      <c r="N411" s="1"/>
    </row>
    <row r="412" spans="1:14" ht="31.5" outlineLevel="7" x14ac:dyDescent="0.2">
      <c r="A412" s="4" t="s">
        <v>149</v>
      </c>
      <c r="B412" s="4" t="s">
        <v>180</v>
      </c>
      <c r="C412" s="181" t="s">
        <v>561</v>
      </c>
      <c r="D412" s="181"/>
      <c r="E412" s="102" t="s">
        <v>731</v>
      </c>
      <c r="F412" s="113">
        <f>F413</f>
        <v>397.53447999999997</v>
      </c>
      <c r="G412" s="113">
        <f t="shared" ref="G412:M412" si="278">G413</f>
        <v>0</v>
      </c>
      <c r="H412" s="113">
        <f>H413</f>
        <v>397.53447999999997</v>
      </c>
      <c r="I412" s="113">
        <f t="shared" si="278"/>
        <v>0</v>
      </c>
      <c r="J412" s="113">
        <f t="shared" si="278"/>
        <v>0</v>
      </c>
      <c r="K412" s="113"/>
      <c r="L412" s="113">
        <f t="shared" si="278"/>
        <v>0</v>
      </c>
      <c r="M412" s="113">
        <f t="shared" si="278"/>
        <v>0</v>
      </c>
      <c r="N412" s="113"/>
    </row>
    <row r="413" spans="1:14" ht="15.75" outlineLevel="7" x14ac:dyDescent="0.2">
      <c r="A413" s="9" t="s">
        <v>149</v>
      </c>
      <c r="B413" s="9" t="s">
        <v>180</v>
      </c>
      <c r="C413" s="182" t="s">
        <v>561</v>
      </c>
      <c r="D413" s="182" t="s">
        <v>28</v>
      </c>
      <c r="E413" s="180" t="s">
        <v>29</v>
      </c>
      <c r="F413" s="1">
        <v>397.53447999999997</v>
      </c>
      <c r="G413" s="1"/>
      <c r="H413" s="1">
        <f>F413+G413</f>
        <v>397.53447999999997</v>
      </c>
      <c r="I413" s="113"/>
      <c r="J413" s="113"/>
      <c r="K413" s="1"/>
      <c r="L413" s="113"/>
      <c r="M413" s="113"/>
      <c r="N413" s="1"/>
    </row>
    <row r="414" spans="1:14" ht="15.75" outlineLevel="7" x14ac:dyDescent="0.2">
      <c r="A414" s="4" t="s">
        <v>149</v>
      </c>
      <c r="B414" s="4" t="s">
        <v>182</v>
      </c>
      <c r="C414" s="4"/>
      <c r="D414" s="4"/>
      <c r="E414" s="8" t="s">
        <v>183</v>
      </c>
      <c r="F414" s="113">
        <f>F415+F420+F428</f>
        <v>156116.90000000002</v>
      </c>
      <c r="G414" s="113">
        <f t="shared" ref="G414:N414" si="279">G415+G420+G428</f>
        <v>0</v>
      </c>
      <c r="H414" s="113">
        <f>H415+H420+H428</f>
        <v>156116.90000000002</v>
      </c>
      <c r="I414" s="113">
        <f t="shared" si="279"/>
        <v>150055.70000000001</v>
      </c>
      <c r="J414" s="113">
        <f t="shared" si="279"/>
        <v>0</v>
      </c>
      <c r="K414" s="113">
        <f t="shared" si="279"/>
        <v>150055.70000000001</v>
      </c>
      <c r="L414" s="113">
        <f t="shared" si="279"/>
        <v>150288</v>
      </c>
      <c r="M414" s="113">
        <f t="shared" si="279"/>
        <v>0</v>
      </c>
      <c r="N414" s="113">
        <f t="shared" si="279"/>
        <v>150288</v>
      </c>
    </row>
    <row r="415" spans="1:14" ht="31.5" outlineLevel="7" x14ac:dyDescent="0.2">
      <c r="A415" s="4" t="s">
        <v>149</v>
      </c>
      <c r="B415" s="4" t="s">
        <v>182</v>
      </c>
      <c r="C415" s="4" t="s">
        <v>24</v>
      </c>
      <c r="D415" s="4"/>
      <c r="E415" s="8" t="s">
        <v>297</v>
      </c>
      <c r="F415" s="113">
        <f>F416</f>
        <v>8598.6</v>
      </c>
      <c r="G415" s="113">
        <f t="shared" ref="G415:N418" si="280">G416</f>
        <v>0</v>
      </c>
      <c r="H415" s="113">
        <f>H416</f>
        <v>8598.6</v>
      </c>
      <c r="I415" s="113">
        <f t="shared" si="280"/>
        <v>8598.6</v>
      </c>
      <c r="J415" s="113">
        <f t="shared" si="280"/>
        <v>0</v>
      </c>
      <c r="K415" s="113">
        <f t="shared" si="280"/>
        <v>8598.6</v>
      </c>
      <c r="L415" s="113">
        <f t="shared" si="280"/>
        <v>8598.6</v>
      </c>
      <c r="M415" s="113">
        <f t="shared" si="280"/>
        <v>0</v>
      </c>
      <c r="N415" s="113">
        <f t="shared" si="280"/>
        <v>8598.6</v>
      </c>
    </row>
    <row r="416" spans="1:14" ht="15.75" outlineLevel="7" x14ac:dyDescent="0.2">
      <c r="A416" s="4" t="s">
        <v>149</v>
      </c>
      <c r="B416" s="4" t="s">
        <v>182</v>
      </c>
      <c r="C416" s="4" t="s">
        <v>433</v>
      </c>
      <c r="D416" s="4"/>
      <c r="E416" s="102" t="s">
        <v>380</v>
      </c>
      <c r="F416" s="113">
        <f>F417</f>
        <v>8598.6</v>
      </c>
      <c r="G416" s="113">
        <f t="shared" si="280"/>
        <v>0</v>
      </c>
      <c r="H416" s="113">
        <f>H417</f>
        <v>8598.6</v>
      </c>
      <c r="I416" s="113">
        <f t="shared" si="280"/>
        <v>8598.6</v>
      </c>
      <c r="J416" s="113">
        <f t="shared" si="280"/>
        <v>0</v>
      </c>
      <c r="K416" s="113">
        <f t="shared" si="280"/>
        <v>8598.6</v>
      </c>
      <c r="L416" s="113">
        <f t="shared" si="280"/>
        <v>8598.6</v>
      </c>
      <c r="M416" s="113">
        <f t="shared" si="280"/>
        <v>0</v>
      </c>
      <c r="N416" s="113">
        <f t="shared" si="280"/>
        <v>8598.6</v>
      </c>
    </row>
    <row r="417" spans="1:14" ht="31.5" outlineLevel="7" x14ac:dyDescent="0.2">
      <c r="A417" s="4" t="s">
        <v>149</v>
      </c>
      <c r="B417" s="4" t="s">
        <v>182</v>
      </c>
      <c r="C417" s="4" t="s">
        <v>442</v>
      </c>
      <c r="D417" s="4"/>
      <c r="E417" s="102" t="s">
        <v>628</v>
      </c>
      <c r="F417" s="113">
        <f>F418</f>
        <v>8598.6</v>
      </c>
      <c r="G417" s="113">
        <f t="shared" si="280"/>
        <v>0</v>
      </c>
      <c r="H417" s="113">
        <f>H418</f>
        <v>8598.6</v>
      </c>
      <c r="I417" s="113">
        <f t="shared" si="280"/>
        <v>8598.6</v>
      </c>
      <c r="J417" s="113">
        <f t="shared" si="280"/>
        <v>0</v>
      </c>
      <c r="K417" s="113">
        <f t="shared" si="280"/>
        <v>8598.6</v>
      </c>
      <c r="L417" s="113">
        <f t="shared" si="280"/>
        <v>8598.6</v>
      </c>
      <c r="M417" s="113">
        <f t="shared" si="280"/>
        <v>0</v>
      </c>
      <c r="N417" s="113">
        <f t="shared" si="280"/>
        <v>8598.6</v>
      </c>
    </row>
    <row r="418" spans="1:14" ht="15.75" outlineLevel="7" x14ac:dyDescent="0.2">
      <c r="A418" s="4" t="s">
        <v>149</v>
      </c>
      <c r="B418" s="4" t="s">
        <v>182</v>
      </c>
      <c r="C418" s="4" t="s">
        <v>443</v>
      </c>
      <c r="D418" s="4"/>
      <c r="E418" s="8" t="s">
        <v>36</v>
      </c>
      <c r="F418" s="113">
        <f>F419</f>
        <v>8598.6</v>
      </c>
      <c r="G418" s="113">
        <f t="shared" si="280"/>
        <v>0</v>
      </c>
      <c r="H418" s="113">
        <f>H419</f>
        <v>8598.6</v>
      </c>
      <c r="I418" s="113">
        <f t="shared" si="280"/>
        <v>8598.6</v>
      </c>
      <c r="J418" s="113">
        <f t="shared" si="280"/>
        <v>0</v>
      </c>
      <c r="K418" s="113">
        <f t="shared" si="280"/>
        <v>8598.6</v>
      </c>
      <c r="L418" s="113">
        <f t="shared" si="280"/>
        <v>8598.6</v>
      </c>
      <c r="M418" s="113">
        <f t="shared" si="280"/>
        <v>0</v>
      </c>
      <c r="N418" s="113">
        <f t="shared" si="280"/>
        <v>8598.6</v>
      </c>
    </row>
    <row r="419" spans="1:14" ht="47.25" outlineLevel="7" x14ac:dyDescent="0.2">
      <c r="A419" s="9" t="s">
        <v>149</v>
      </c>
      <c r="B419" s="9" t="s">
        <v>182</v>
      </c>
      <c r="C419" s="9" t="s">
        <v>443</v>
      </c>
      <c r="D419" s="9" t="s">
        <v>3</v>
      </c>
      <c r="E419" s="99" t="s">
        <v>4</v>
      </c>
      <c r="F419" s="1">
        <v>8598.6</v>
      </c>
      <c r="G419" s="1"/>
      <c r="H419" s="1">
        <f>F419+G419</f>
        <v>8598.6</v>
      </c>
      <c r="I419" s="100">
        <v>8598.6</v>
      </c>
      <c r="J419" s="100"/>
      <c r="K419" s="1">
        <f>I419+J419</f>
        <v>8598.6</v>
      </c>
      <c r="L419" s="100">
        <v>8598.6</v>
      </c>
      <c r="M419" s="100"/>
      <c r="N419" s="1">
        <f>L419+M419</f>
        <v>8598.6</v>
      </c>
    </row>
    <row r="420" spans="1:14" s="191" customFormat="1" ht="31.5" outlineLevel="2" x14ac:dyDescent="0.2">
      <c r="A420" s="4" t="s">
        <v>149</v>
      </c>
      <c r="B420" s="4" t="s">
        <v>182</v>
      </c>
      <c r="C420" s="4" t="s">
        <v>47</v>
      </c>
      <c r="D420" s="4"/>
      <c r="E420" s="8" t="s">
        <v>300</v>
      </c>
      <c r="F420" s="113">
        <f>F421</f>
        <v>146982.70000000001</v>
      </c>
      <c r="G420" s="113">
        <f t="shared" ref="G420:N420" si="281">G421</f>
        <v>0</v>
      </c>
      <c r="H420" s="113">
        <f>H421</f>
        <v>146982.70000000001</v>
      </c>
      <c r="I420" s="113">
        <f t="shared" si="281"/>
        <v>140807.9</v>
      </c>
      <c r="J420" s="113">
        <f t="shared" si="281"/>
        <v>0</v>
      </c>
      <c r="K420" s="113">
        <f t="shared" si="281"/>
        <v>140807.9</v>
      </c>
      <c r="L420" s="113">
        <f t="shared" si="281"/>
        <v>140807.9</v>
      </c>
      <c r="M420" s="113">
        <f t="shared" si="281"/>
        <v>0</v>
      </c>
      <c r="N420" s="113">
        <f t="shared" si="281"/>
        <v>140807.9</v>
      </c>
    </row>
    <row r="421" spans="1:14" ht="15.75" outlineLevel="3" x14ac:dyDescent="0.2">
      <c r="A421" s="4" t="s">
        <v>149</v>
      </c>
      <c r="B421" s="4" t="s">
        <v>182</v>
      </c>
      <c r="C421" s="4" t="s">
        <v>51</v>
      </c>
      <c r="D421" s="4"/>
      <c r="E421" s="102" t="s">
        <v>361</v>
      </c>
      <c r="F421" s="113">
        <f>F422+F425</f>
        <v>146982.70000000001</v>
      </c>
      <c r="G421" s="113">
        <f t="shared" ref="G421:N421" si="282">G422+G425</f>
        <v>0</v>
      </c>
      <c r="H421" s="113">
        <f>H422+H425</f>
        <v>146982.70000000001</v>
      </c>
      <c r="I421" s="113">
        <f t="shared" si="282"/>
        <v>140807.9</v>
      </c>
      <c r="J421" s="113">
        <f t="shared" si="282"/>
        <v>0</v>
      </c>
      <c r="K421" s="113">
        <f t="shared" si="282"/>
        <v>140807.9</v>
      </c>
      <c r="L421" s="113">
        <f t="shared" si="282"/>
        <v>140807.9</v>
      </c>
      <c r="M421" s="113">
        <f t="shared" si="282"/>
        <v>0</v>
      </c>
      <c r="N421" s="113">
        <f t="shared" si="282"/>
        <v>140807.9</v>
      </c>
    </row>
    <row r="422" spans="1:14" ht="31.5" outlineLevel="3" x14ac:dyDescent="0.2">
      <c r="A422" s="4" t="s">
        <v>149</v>
      </c>
      <c r="B422" s="4" t="s">
        <v>182</v>
      </c>
      <c r="C422" s="4" t="s">
        <v>290</v>
      </c>
      <c r="D422" s="4"/>
      <c r="E422" s="102" t="s">
        <v>628</v>
      </c>
      <c r="F422" s="113">
        <f>F423</f>
        <v>139828.70000000001</v>
      </c>
      <c r="G422" s="113">
        <f t="shared" ref="G422:N423" si="283">G423</f>
        <v>0</v>
      </c>
      <c r="H422" s="113">
        <f>H423</f>
        <v>139828.70000000001</v>
      </c>
      <c r="I422" s="113">
        <f t="shared" si="283"/>
        <v>133653.9</v>
      </c>
      <c r="J422" s="113">
        <f t="shared" si="283"/>
        <v>0</v>
      </c>
      <c r="K422" s="113">
        <f t="shared" si="283"/>
        <v>133653.9</v>
      </c>
      <c r="L422" s="113">
        <f t="shared" si="283"/>
        <v>133653.9</v>
      </c>
      <c r="M422" s="113">
        <f t="shared" si="283"/>
        <v>0</v>
      </c>
      <c r="N422" s="113">
        <f t="shared" si="283"/>
        <v>133653.9</v>
      </c>
    </row>
    <row r="423" spans="1:14" ht="15.75" outlineLevel="4" x14ac:dyDescent="0.2">
      <c r="A423" s="4" t="s">
        <v>149</v>
      </c>
      <c r="B423" s="4" t="s">
        <v>182</v>
      </c>
      <c r="C423" s="4" t="s">
        <v>494</v>
      </c>
      <c r="D423" s="4"/>
      <c r="E423" s="8" t="s">
        <v>292</v>
      </c>
      <c r="F423" s="113">
        <f>F424</f>
        <v>139828.70000000001</v>
      </c>
      <c r="G423" s="113">
        <f t="shared" si="283"/>
        <v>0</v>
      </c>
      <c r="H423" s="113">
        <f>H424</f>
        <v>139828.70000000001</v>
      </c>
      <c r="I423" s="113">
        <f t="shared" si="283"/>
        <v>133653.9</v>
      </c>
      <c r="J423" s="113">
        <f t="shared" si="283"/>
        <v>0</v>
      </c>
      <c r="K423" s="113">
        <f t="shared" si="283"/>
        <v>133653.9</v>
      </c>
      <c r="L423" s="113">
        <f t="shared" si="283"/>
        <v>133653.9</v>
      </c>
      <c r="M423" s="113">
        <f t="shared" si="283"/>
        <v>0</v>
      </c>
      <c r="N423" s="113">
        <f t="shared" si="283"/>
        <v>133653.9</v>
      </c>
    </row>
    <row r="424" spans="1:14" ht="15.75" outlineLevel="5" x14ac:dyDescent="0.2">
      <c r="A424" s="9" t="s">
        <v>149</v>
      </c>
      <c r="B424" s="9" t="s">
        <v>182</v>
      </c>
      <c r="C424" s="9" t="s">
        <v>494</v>
      </c>
      <c r="D424" s="9" t="s">
        <v>28</v>
      </c>
      <c r="E424" s="99" t="s">
        <v>29</v>
      </c>
      <c r="F424" s="1">
        <v>139828.70000000001</v>
      </c>
      <c r="G424" s="1"/>
      <c r="H424" s="1">
        <f>F424+G424</f>
        <v>139828.70000000001</v>
      </c>
      <c r="I424" s="100">
        <v>133653.9</v>
      </c>
      <c r="J424" s="100"/>
      <c r="K424" s="1">
        <f>I424+J424</f>
        <v>133653.9</v>
      </c>
      <c r="L424" s="100">
        <v>133653.9</v>
      </c>
      <c r="M424" s="100"/>
      <c r="N424" s="1">
        <f>L424+M424</f>
        <v>133653.9</v>
      </c>
    </row>
    <row r="425" spans="1:14" ht="31.5" outlineLevel="4" x14ac:dyDescent="0.2">
      <c r="A425" s="4" t="s">
        <v>149</v>
      </c>
      <c r="B425" s="4" t="s">
        <v>182</v>
      </c>
      <c r="C425" s="4" t="s">
        <v>507</v>
      </c>
      <c r="D425" s="4"/>
      <c r="E425" s="102" t="s">
        <v>673</v>
      </c>
      <c r="F425" s="113">
        <f>F426</f>
        <v>7154</v>
      </c>
      <c r="G425" s="113">
        <f t="shared" ref="G425:N426" si="284">G426</f>
        <v>0</v>
      </c>
      <c r="H425" s="113">
        <f>H426</f>
        <v>7154</v>
      </c>
      <c r="I425" s="113">
        <f t="shared" si="284"/>
        <v>7154</v>
      </c>
      <c r="J425" s="113">
        <f t="shared" si="284"/>
        <v>0</v>
      </c>
      <c r="K425" s="113">
        <f t="shared" si="284"/>
        <v>7154</v>
      </c>
      <c r="L425" s="113">
        <f t="shared" si="284"/>
        <v>7154</v>
      </c>
      <c r="M425" s="113">
        <f t="shared" si="284"/>
        <v>0</v>
      </c>
      <c r="N425" s="113">
        <f t="shared" si="284"/>
        <v>7154</v>
      </c>
    </row>
    <row r="426" spans="1:14" ht="15.75" outlineLevel="5" x14ac:dyDescent="0.2">
      <c r="A426" s="4" t="s">
        <v>149</v>
      </c>
      <c r="B426" s="4" t="s">
        <v>182</v>
      </c>
      <c r="C426" s="4" t="s">
        <v>509</v>
      </c>
      <c r="D426" s="4"/>
      <c r="E426" s="8" t="s">
        <v>123</v>
      </c>
      <c r="F426" s="113">
        <f>F427</f>
        <v>7154</v>
      </c>
      <c r="G426" s="113">
        <f t="shared" si="284"/>
        <v>0</v>
      </c>
      <c r="H426" s="113">
        <f>H427</f>
        <v>7154</v>
      </c>
      <c r="I426" s="113">
        <f t="shared" si="284"/>
        <v>7154</v>
      </c>
      <c r="J426" s="113">
        <f t="shared" si="284"/>
        <v>0</v>
      </c>
      <c r="K426" s="113">
        <f t="shared" si="284"/>
        <v>7154</v>
      </c>
      <c r="L426" s="113">
        <f t="shared" si="284"/>
        <v>7154</v>
      </c>
      <c r="M426" s="113">
        <f t="shared" si="284"/>
        <v>0</v>
      </c>
      <c r="N426" s="113">
        <f t="shared" si="284"/>
        <v>7154</v>
      </c>
    </row>
    <row r="427" spans="1:14" ht="15.75" outlineLevel="7" x14ac:dyDescent="0.2">
      <c r="A427" s="9" t="s">
        <v>149</v>
      </c>
      <c r="B427" s="9" t="s">
        <v>182</v>
      </c>
      <c r="C427" s="9" t="s">
        <v>509</v>
      </c>
      <c r="D427" s="9" t="s">
        <v>6</v>
      </c>
      <c r="E427" s="99" t="s">
        <v>7</v>
      </c>
      <c r="F427" s="1">
        <v>7154</v>
      </c>
      <c r="G427" s="1"/>
      <c r="H427" s="1">
        <f>F427+G427</f>
        <v>7154</v>
      </c>
      <c r="I427" s="100">
        <v>7154</v>
      </c>
      <c r="J427" s="100"/>
      <c r="K427" s="1">
        <f>I427+J427</f>
        <v>7154</v>
      </c>
      <c r="L427" s="100">
        <v>7154</v>
      </c>
      <c r="M427" s="100"/>
      <c r="N427" s="1">
        <f>L427+M427</f>
        <v>7154</v>
      </c>
    </row>
    <row r="428" spans="1:14" ht="31.5" outlineLevel="7" x14ac:dyDescent="0.2">
      <c r="A428" s="4" t="s">
        <v>149</v>
      </c>
      <c r="B428" s="4" t="s">
        <v>182</v>
      </c>
      <c r="C428" s="4" t="s">
        <v>20</v>
      </c>
      <c r="D428" s="4"/>
      <c r="E428" s="8" t="s">
        <v>308</v>
      </c>
      <c r="F428" s="113">
        <f>F429</f>
        <v>535.6</v>
      </c>
      <c r="G428" s="113">
        <f t="shared" ref="G428:N431" si="285">G429</f>
        <v>0</v>
      </c>
      <c r="H428" s="113">
        <f>H429</f>
        <v>535.6</v>
      </c>
      <c r="I428" s="113">
        <f t="shared" si="285"/>
        <v>649.20000000000005</v>
      </c>
      <c r="J428" s="113">
        <f t="shared" si="285"/>
        <v>0</v>
      </c>
      <c r="K428" s="113">
        <f t="shared" si="285"/>
        <v>649.20000000000005</v>
      </c>
      <c r="L428" s="113">
        <f t="shared" si="285"/>
        <v>881.5</v>
      </c>
      <c r="M428" s="113">
        <f t="shared" si="285"/>
        <v>0</v>
      </c>
      <c r="N428" s="113">
        <f t="shared" si="285"/>
        <v>881.5</v>
      </c>
    </row>
    <row r="429" spans="1:14" ht="15.75" outlineLevel="7" x14ac:dyDescent="0.2">
      <c r="A429" s="4" t="s">
        <v>149</v>
      </c>
      <c r="B429" s="4" t="s">
        <v>182</v>
      </c>
      <c r="C429" s="4" t="s">
        <v>76</v>
      </c>
      <c r="D429" s="4"/>
      <c r="E429" s="102" t="s">
        <v>361</v>
      </c>
      <c r="F429" s="113">
        <f>F430</f>
        <v>535.6</v>
      </c>
      <c r="G429" s="113">
        <f t="shared" si="285"/>
        <v>0</v>
      </c>
      <c r="H429" s="113">
        <f>H430</f>
        <v>535.6</v>
      </c>
      <c r="I429" s="113">
        <f t="shared" si="285"/>
        <v>649.20000000000005</v>
      </c>
      <c r="J429" s="113">
        <f t="shared" si="285"/>
        <v>0</v>
      </c>
      <c r="K429" s="113">
        <f t="shared" si="285"/>
        <v>649.20000000000005</v>
      </c>
      <c r="L429" s="113">
        <f t="shared" si="285"/>
        <v>881.5</v>
      </c>
      <c r="M429" s="113">
        <f t="shared" si="285"/>
        <v>0</v>
      </c>
      <c r="N429" s="113">
        <f t="shared" si="285"/>
        <v>881.5</v>
      </c>
    </row>
    <row r="430" spans="1:14" ht="15.75" outlineLevel="7" x14ac:dyDescent="0.2">
      <c r="A430" s="4" t="s">
        <v>149</v>
      </c>
      <c r="B430" s="4" t="s">
        <v>182</v>
      </c>
      <c r="C430" s="4" t="s">
        <v>77</v>
      </c>
      <c r="D430" s="4"/>
      <c r="E430" s="8" t="s">
        <v>627</v>
      </c>
      <c r="F430" s="113">
        <f>F431</f>
        <v>535.6</v>
      </c>
      <c r="G430" s="113">
        <f t="shared" si="285"/>
        <v>0</v>
      </c>
      <c r="H430" s="113">
        <f>H431</f>
        <v>535.6</v>
      </c>
      <c r="I430" s="113">
        <f t="shared" si="285"/>
        <v>649.20000000000005</v>
      </c>
      <c r="J430" s="113">
        <f t="shared" si="285"/>
        <v>0</v>
      </c>
      <c r="K430" s="113">
        <f t="shared" si="285"/>
        <v>649.20000000000005</v>
      </c>
      <c r="L430" s="113">
        <f t="shared" si="285"/>
        <v>881.5</v>
      </c>
      <c r="M430" s="113">
        <f t="shared" si="285"/>
        <v>0</v>
      </c>
      <c r="N430" s="113">
        <f t="shared" si="285"/>
        <v>881.5</v>
      </c>
    </row>
    <row r="431" spans="1:14" ht="31.5" outlineLevel="7" x14ac:dyDescent="0.2">
      <c r="A431" s="4" t="s">
        <v>149</v>
      </c>
      <c r="B431" s="4" t="s">
        <v>182</v>
      </c>
      <c r="C431" s="4" t="s">
        <v>581</v>
      </c>
      <c r="D431" s="4"/>
      <c r="E431" s="8" t="s">
        <v>259</v>
      </c>
      <c r="F431" s="113">
        <f>F432</f>
        <v>535.6</v>
      </c>
      <c r="G431" s="113">
        <f t="shared" si="285"/>
        <v>0</v>
      </c>
      <c r="H431" s="113">
        <f>H432</f>
        <v>535.6</v>
      </c>
      <c r="I431" s="113">
        <f t="shared" si="285"/>
        <v>649.20000000000005</v>
      </c>
      <c r="J431" s="113">
        <f t="shared" si="285"/>
        <v>0</v>
      </c>
      <c r="K431" s="113">
        <f t="shared" si="285"/>
        <v>649.20000000000005</v>
      </c>
      <c r="L431" s="113">
        <f t="shared" si="285"/>
        <v>881.5</v>
      </c>
      <c r="M431" s="113">
        <f t="shared" si="285"/>
        <v>0</v>
      </c>
      <c r="N431" s="113">
        <f t="shared" si="285"/>
        <v>881.5</v>
      </c>
    </row>
    <row r="432" spans="1:14" ht="15.75" outlineLevel="7" x14ac:dyDescent="0.2">
      <c r="A432" s="9" t="s">
        <v>149</v>
      </c>
      <c r="B432" s="9" t="s">
        <v>182</v>
      </c>
      <c r="C432" s="9" t="s">
        <v>581</v>
      </c>
      <c r="D432" s="9" t="s">
        <v>6</v>
      </c>
      <c r="E432" s="99" t="s">
        <v>7</v>
      </c>
      <c r="F432" s="1">
        <v>535.6</v>
      </c>
      <c r="G432" s="1"/>
      <c r="H432" s="1">
        <f>F432+G432</f>
        <v>535.6</v>
      </c>
      <c r="I432" s="1">
        <v>649.20000000000005</v>
      </c>
      <c r="J432" s="1"/>
      <c r="K432" s="1">
        <f>I432+J432</f>
        <v>649.20000000000005</v>
      </c>
      <c r="L432" s="1">
        <v>881.5</v>
      </c>
      <c r="M432" s="1"/>
      <c r="N432" s="1">
        <f>L432+M432</f>
        <v>881.5</v>
      </c>
    </row>
    <row r="433" spans="1:14" ht="15.75" outlineLevel="7" x14ac:dyDescent="0.2">
      <c r="A433" s="4" t="s">
        <v>149</v>
      </c>
      <c r="B433" s="4" t="s">
        <v>184</v>
      </c>
      <c r="C433" s="9"/>
      <c r="D433" s="9"/>
      <c r="E433" s="177" t="s">
        <v>185</v>
      </c>
      <c r="F433" s="113">
        <f t="shared" ref="F433:N438" si="286">F434</f>
        <v>150</v>
      </c>
      <c r="G433" s="113">
        <f t="shared" si="286"/>
        <v>0</v>
      </c>
      <c r="H433" s="113">
        <f t="shared" si="286"/>
        <v>150</v>
      </c>
      <c r="I433" s="113">
        <f t="shared" si="286"/>
        <v>150</v>
      </c>
      <c r="J433" s="113">
        <f t="shared" si="286"/>
        <v>0</v>
      </c>
      <c r="K433" s="113">
        <f t="shared" si="286"/>
        <v>150</v>
      </c>
      <c r="L433" s="113">
        <f t="shared" si="286"/>
        <v>150</v>
      </c>
      <c r="M433" s="113">
        <f t="shared" si="286"/>
        <v>0</v>
      </c>
      <c r="N433" s="113">
        <f t="shared" si="286"/>
        <v>150</v>
      </c>
    </row>
    <row r="434" spans="1:14" ht="15.75" outlineLevel="7" x14ac:dyDescent="0.2">
      <c r="A434" s="4" t="s">
        <v>149</v>
      </c>
      <c r="B434" s="4" t="s">
        <v>235</v>
      </c>
      <c r="C434" s="4"/>
      <c r="D434" s="4"/>
      <c r="E434" s="8" t="s">
        <v>236</v>
      </c>
      <c r="F434" s="113">
        <f t="shared" si="286"/>
        <v>150</v>
      </c>
      <c r="G434" s="113">
        <f t="shared" si="286"/>
        <v>0</v>
      </c>
      <c r="H434" s="113">
        <f t="shared" si="286"/>
        <v>150</v>
      </c>
      <c r="I434" s="113">
        <f t="shared" si="286"/>
        <v>150</v>
      </c>
      <c r="J434" s="113">
        <f t="shared" si="286"/>
        <v>0</v>
      </c>
      <c r="K434" s="113">
        <f t="shared" si="286"/>
        <v>150</v>
      </c>
      <c r="L434" s="113">
        <f t="shared" si="286"/>
        <v>150</v>
      </c>
      <c r="M434" s="113">
        <f t="shared" si="286"/>
        <v>0</v>
      </c>
      <c r="N434" s="113">
        <f t="shared" si="286"/>
        <v>150</v>
      </c>
    </row>
    <row r="435" spans="1:14" ht="31.5" outlineLevel="7" x14ac:dyDescent="0.2">
      <c r="A435" s="4" t="s">
        <v>149</v>
      </c>
      <c r="B435" s="4" t="s">
        <v>235</v>
      </c>
      <c r="C435" s="4" t="s">
        <v>24</v>
      </c>
      <c r="D435" s="4"/>
      <c r="E435" s="8" t="s">
        <v>297</v>
      </c>
      <c r="F435" s="113">
        <f t="shared" si="286"/>
        <v>150</v>
      </c>
      <c r="G435" s="113">
        <f t="shared" si="286"/>
        <v>0</v>
      </c>
      <c r="H435" s="113">
        <f t="shared" si="286"/>
        <v>150</v>
      </c>
      <c r="I435" s="113">
        <f t="shared" si="286"/>
        <v>150</v>
      </c>
      <c r="J435" s="113">
        <f t="shared" si="286"/>
        <v>0</v>
      </c>
      <c r="K435" s="113">
        <f t="shared" si="286"/>
        <v>150</v>
      </c>
      <c r="L435" s="113">
        <f t="shared" si="286"/>
        <v>150</v>
      </c>
      <c r="M435" s="113">
        <f t="shared" si="286"/>
        <v>0</v>
      </c>
      <c r="N435" s="113">
        <f t="shared" si="286"/>
        <v>150</v>
      </c>
    </row>
    <row r="436" spans="1:14" ht="15.75" outlineLevel="7" x14ac:dyDescent="0.2">
      <c r="A436" s="4" t="s">
        <v>149</v>
      </c>
      <c r="B436" s="4" t="s">
        <v>235</v>
      </c>
      <c r="C436" s="181" t="s">
        <v>433</v>
      </c>
      <c r="D436" s="181"/>
      <c r="E436" s="102" t="s">
        <v>380</v>
      </c>
      <c r="F436" s="113">
        <f t="shared" si="286"/>
        <v>150</v>
      </c>
      <c r="G436" s="113">
        <f t="shared" si="286"/>
        <v>0</v>
      </c>
      <c r="H436" s="113">
        <f t="shared" si="286"/>
        <v>150</v>
      </c>
      <c r="I436" s="113">
        <f t="shared" si="286"/>
        <v>150</v>
      </c>
      <c r="J436" s="113">
        <f t="shared" si="286"/>
        <v>0</v>
      </c>
      <c r="K436" s="113">
        <f t="shared" si="286"/>
        <v>150</v>
      </c>
      <c r="L436" s="113">
        <f t="shared" si="286"/>
        <v>150</v>
      </c>
      <c r="M436" s="113">
        <f t="shared" si="286"/>
        <v>0</v>
      </c>
      <c r="N436" s="113">
        <f t="shared" si="286"/>
        <v>150</v>
      </c>
    </row>
    <row r="437" spans="1:14" ht="31.5" outlineLevel="7" x14ac:dyDescent="0.2">
      <c r="A437" s="4" t="s">
        <v>149</v>
      </c>
      <c r="B437" s="4" t="s">
        <v>235</v>
      </c>
      <c r="C437" s="181" t="s">
        <v>460</v>
      </c>
      <c r="D437" s="181"/>
      <c r="E437" s="102" t="s">
        <v>639</v>
      </c>
      <c r="F437" s="113">
        <f t="shared" si="286"/>
        <v>150</v>
      </c>
      <c r="G437" s="113">
        <f t="shared" si="286"/>
        <v>0</v>
      </c>
      <c r="H437" s="113">
        <f t="shared" si="286"/>
        <v>150</v>
      </c>
      <c r="I437" s="113">
        <f t="shared" si="286"/>
        <v>150</v>
      </c>
      <c r="J437" s="113">
        <f t="shared" si="286"/>
        <v>0</v>
      </c>
      <c r="K437" s="113">
        <f t="shared" si="286"/>
        <v>150</v>
      </c>
      <c r="L437" s="113">
        <f t="shared" si="286"/>
        <v>150</v>
      </c>
      <c r="M437" s="113">
        <f t="shared" si="286"/>
        <v>0</v>
      </c>
      <c r="N437" s="113">
        <f t="shared" si="286"/>
        <v>150</v>
      </c>
    </row>
    <row r="438" spans="1:14" s="171" customFormat="1" ht="15.75" outlineLevel="7" x14ac:dyDescent="0.2">
      <c r="A438" s="4" t="s">
        <v>149</v>
      </c>
      <c r="B438" s="4" t="s">
        <v>235</v>
      </c>
      <c r="C438" s="181" t="s">
        <v>463</v>
      </c>
      <c r="D438" s="181"/>
      <c r="E438" s="102" t="s">
        <v>65</v>
      </c>
      <c r="F438" s="113">
        <f t="shared" si="286"/>
        <v>150</v>
      </c>
      <c r="G438" s="113">
        <f t="shared" si="286"/>
        <v>0</v>
      </c>
      <c r="H438" s="113">
        <f t="shared" si="286"/>
        <v>150</v>
      </c>
      <c r="I438" s="113">
        <f t="shared" si="286"/>
        <v>150</v>
      </c>
      <c r="J438" s="113">
        <f t="shared" si="286"/>
        <v>0</v>
      </c>
      <c r="K438" s="113">
        <f t="shared" si="286"/>
        <v>150</v>
      </c>
      <c r="L438" s="113">
        <f t="shared" si="286"/>
        <v>150</v>
      </c>
      <c r="M438" s="113">
        <f t="shared" si="286"/>
        <v>0</v>
      </c>
      <c r="N438" s="113">
        <f t="shared" si="286"/>
        <v>150</v>
      </c>
    </row>
    <row r="439" spans="1:14" ht="15.75" outlineLevel="7" x14ac:dyDescent="0.2">
      <c r="A439" s="9" t="s">
        <v>149</v>
      </c>
      <c r="B439" s="9" t="s">
        <v>235</v>
      </c>
      <c r="C439" s="182" t="s">
        <v>463</v>
      </c>
      <c r="D439" s="179" t="s">
        <v>6</v>
      </c>
      <c r="E439" s="180" t="s">
        <v>7</v>
      </c>
      <c r="F439" s="110">
        <v>150</v>
      </c>
      <c r="G439" s="110"/>
      <c r="H439" s="1">
        <f>F439+G439</f>
        <v>150</v>
      </c>
      <c r="I439" s="110">
        <v>150</v>
      </c>
      <c r="J439" s="110"/>
      <c r="K439" s="1">
        <f>I439+J439</f>
        <v>150</v>
      </c>
      <c r="L439" s="110">
        <v>150</v>
      </c>
      <c r="M439" s="110"/>
      <c r="N439" s="1">
        <f>L439+M439</f>
        <v>150</v>
      </c>
    </row>
    <row r="440" spans="1:14" ht="15.75" outlineLevel="7" x14ac:dyDescent="0.2">
      <c r="A440" s="4" t="s">
        <v>149</v>
      </c>
      <c r="B440" s="4" t="s">
        <v>142</v>
      </c>
      <c r="C440" s="9"/>
      <c r="D440" s="9"/>
      <c r="E440" s="177" t="s">
        <v>143</v>
      </c>
      <c r="F440" s="113">
        <f>F441+F451+F459+F474</f>
        <v>85158.491249999992</v>
      </c>
      <c r="G440" s="113">
        <f t="shared" ref="G440:N440" si="287">G441+G451+G459+G474</f>
        <v>-2015.3</v>
      </c>
      <c r="H440" s="113">
        <f>H441+H451+H459+H474</f>
        <v>83143.191250000003</v>
      </c>
      <c r="I440" s="113">
        <f t="shared" si="287"/>
        <v>21736.799999999999</v>
      </c>
      <c r="J440" s="113"/>
      <c r="K440" s="113">
        <f t="shared" si="287"/>
        <v>21736.799999999999</v>
      </c>
      <c r="L440" s="113">
        <f t="shared" si="287"/>
        <v>31736.799999999999</v>
      </c>
      <c r="M440" s="113"/>
      <c r="N440" s="113">
        <f t="shared" si="287"/>
        <v>31736.799999999999</v>
      </c>
    </row>
    <row r="441" spans="1:14" ht="15.75" outlineLevel="7" x14ac:dyDescent="0.2">
      <c r="A441" s="4" t="s">
        <v>149</v>
      </c>
      <c r="B441" s="198" t="s">
        <v>186</v>
      </c>
      <c r="C441" s="198"/>
      <c r="D441" s="198"/>
      <c r="E441" s="177" t="s">
        <v>226</v>
      </c>
      <c r="F441" s="113">
        <f>F442</f>
        <v>13835.3</v>
      </c>
      <c r="G441" s="113">
        <f t="shared" ref="G441:N441" si="288">G442</f>
        <v>-2015.3</v>
      </c>
      <c r="H441" s="113">
        <f>H442</f>
        <v>11820</v>
      </c>
      <c r="I441" s="113"/>
      <c r="J441" s="113"/>
      <c r="K441" s="113"/>
      <c r="L441" s="113">
        <f t="shared" si="288"/>
        <v>10000</v>
      </c>
      <c r="M441" s="113"/>
      <c r="N441" s="113">
        <f t="shared" si="288"/>
        <v>10000</v>
      </c>
    </row>
    <row r="442" spans="1:14" ht="15.75" outlineLevel="7" x14ac:dyDescent="0.2">
      <c r="A442" s="4" t="s">
        <v>149</v>
      </c>
      <c r="B442" s="198" t="s">
        <v>186</v>
      </c>
      <c r="C442" s="4" t="s">
        <v>66</v>
      </c>
      <c r="D442" s="4"/>
      <c r="E442" s="8" t="s">
        <v>295</v>
      </c>
      <c r="F442" s="113">
        <f>F443+F447</f>
        <v>13835.3</v>
      </c>
      <c r="G442" s="113">
        <f t="shared" ref="G442:N442" si="289">G443+G447</f>
        <v>-2015.3</v>
      </c>
      <c r="H442" s="113">
        <f>H443+H447</f>
        <v>11820</v>
      </c>
      <c r="I442" s="113"/>
      <c r="J442" s="113"/>
      <c r="K442" s="113"/>
      <c r="L442" s="113">
        <f t="shared" si="289"/>
        <v>10000</v>
      </c>
      <c r="M442" s="113"/>
      <c r="N442" s="113">
        <f t="shared" si="289"/>
        <v>10000</v>
      </c>
    </row>
    <row r="443" spans="1:14" ht="15.75" outlineLevel="7" x14ac:dyDescent="0.2">
      <c r="A443" s="179" t="s">
        <v>149</v>
      </c>
      <c r="B443" s="199" t="s">
        <v>186</v>
      </c>
      <c r="C443" s="101" t="s">
        <v>372</v>
      </c>
      <c r="D443" s="179"/>
      <c r="E443" s="189" t="s">
        <v>373</v>
      </c>
      <c r="F443" s="113">
        <f>F444</f>
        <v>6660</v>
      </c>
      <c r="G443" s="113">
        <f t="shared" ref="G443:N445" si="290">G444</f>
        <v>0</v>
      </c>
      <c r="H443" s="113">
        <f>H444</f>
        <v>6660</v>
      </c>
      <c r="I443" s="113"/>
      <c r="J443" s="113"/>
      <c r="K443" s="113"/>
      <c r="L443" s="113">
        <f t="shared" si="290"/>
        <v>10000</v>
      </c>
      <c r="M443" s="113"/>
      <c r="N443" s="113">
        <f t="shared" si="290"/>
        <v>10000</v>
      </c>
    </row>
    <row r="444" spans="1:14" ht="15.75" outlineLevel="7" x14ac:dyDescent="0.2">
      <c r="A444" s="4" t="s">
        <v>149</v>
      </c>
      <c r="B444" s="4" t="s">
        <v>186</v>
      </c>
      <c r="C444" s="4" t="s">
        <v>624</v>
      </c>
      <c r="D444" s="4"/>
      <c r="E444" s="8" t="s">
        <v>377</v>
      </c>
      <c r="F444" s="113">
        <f>F445</f>
        <v>6660</v>
      </c>
      <c r="G444" s="113">
        <f t="shared" si="290"/>
        <v>0</v>
      </c>
      <c r="H444" s="113">
        <f>H445</f>
        <v>6660</v>
      </c>
      <c r="I444" s="113"/>
      <c r="J444" s="113"/>
      <c r="K444" s="113"/>
      <c r="L444" s="113">
        <f t="shared" si="290"/>
        <v>10000</v>
      </c>
      <c r="M444" s="113"/>
      <c r="N444" s="113">
        <f t="shared" si="290"/>
        <v>10000</v>
      </c>
    </row>
    <row r="445" spans="1:14" ht="15.75" outlineLevel="7" x14ac:dyDescent="0.2">
      <c r="A445" s="101" t="s">
        <v>149</v>
      </c>
      <c r="B445" s="198" t="s">
        <v>186</v>
      </c>
      <c r="C445" s="9" t="s">
        <v>378</v>
      </c>
      <c r="D445" s="4"/>
      <c r="E445" s="8" t="s">
        <v>239</v>
      </c>
      <c r="F445" s="113">
        <f>F446</f>
        <v>6660</v>
      </c>
      <c r="G445" s="113">
        <f t="shared" si="290"/>
        <v>0</v>
      </c>
      <c r="H445" s="113">
        <f>H446</f>
        <v>6660</v>
      </c>
      <c r="I445" s="113"/>
      <c r="J445" s="113"/>
      <c r="K445" s="113"/>
      <c r="L445" s="113">
        <f t="shared" si="290"/>
        <v>10000</v>
      </c>
      <c r="M445" s="113"/>
      <c r="N445" s="113">
        <f t="shared" si="290"/>
        <v>10000</v>
      </c>
    </row>
    <row r="446" spans="1:14" ht="15.75" outlineLevel="7" x14ac:dyDescent="0.2">
      <c r="A446" s="179" t="s">
        <v>149</v>
      </c>
      <c r="B446" s="199" t="s">
        <v>186</v>
      </c>
      <c r="C446" s="9" t="s">
        <v>378</v>
      </c>
      <c r="D446" s="9" t="s">
        <v>28</v>
      </c>
      <c r="E446" s="99" t="s">
        <v>29</v>
      </c>
      <c r="F446" s="1">
        <v>6660</v>
      </c>
      <c r="G446" s="1"/>
      <c r="H446" s="1">
        <f>F446+G446</f>
        <v>6660</v>
      </c>
      <c r="I446" s="100"/>
      <c r="J446" s="100"/>
      <c r="K446" s="1"/>
      <c r="L446" s="100">
        <v>10000</v>
      </c>
      <c r="M446" s="100"/>
      <c r="N446" s="1">
        <f>L446+M446</f>
        <v>10000</v>
      </c>
    </row>
    <row r="447" spans="1:14" ht="15.75" outlineLevel="7" x14ac:dyDescent="0.2">
      <c r="A447" s="4" t="s">
        <v>149</v>
      </c>
      <c r="B447" s="198" t="s">
        <v>186</v>
      </c>
      <c r="C447" s="4" t="s">
        <v>379</v>
      </c>
      <c r="D447" s="4"/>
      <c r="E447" s="8" t="s">
        <v>380</v>
      </c>
      <c r="F447" s="113">
        <f>F448</f>
        <v>7175.3</v>
      </c>
      <c r="G447" s="113">
        <f t="shared" ref="G447:G449" si="291">G448</f>
        <v>-2015.3</v>
      </c>
      <c r="H447" s="113">
        <f>H448</f>
        <v>5160</v>
      </c>
      <c r="I447" s="113"/>
      <c r="J447" s="113"/>
      <c r="K447" s="113"/>
      <c r="L447" s="113"/>
      <c r="M447" s="113"/>
      <c r="N447" s="113"/>
    </row>
    <row r="448" spans="1:14" ht="15.75" outlineLevel="7" x14ac:dyDescent="0.2">
      <c r="A448" s="4" t="s">
        <v>149</v>
      </c>
      <c r="B448" s="198" t="s">
        <v>186</v>
      </c>
      <c r="C448" s="4" t="s">
        <v>381</v>
      </c>
      <c r="D448" s="4"/>
      <c r="E448" s="8" t="s">
        <v>626</v>
      </c>
      <c r="F448" s="113">
        <f>F449</f>
        <v>7175.3</v>
      </c>
      <c r="G448" s="113">
        <f t="shared" si="291"/>
        <v>-2015.3</v>
      </c>
      <c r="H448" s="113">
        <f>H449</f>
        <v>5160</v>
      </c>
      <c r="I448" s="113"/>
      <c r="J448" s="113"/>
      <c r="K448" s="113"/>
      <c r="L448" s="113"/>
      <c r="M448" s="113"/>
      <c r="N448" s="113"/>
    </row>
    <row r="449" spans="1:14" ht="31.5" outlineLevel="7" x14ac:dyDescent="0.2">
      <c r="A449" s="101" t="s">
        <v>149</v>
      </c>
      <c r="B449" s="198" t="s">
        <v>186</v>
      </c>
      <c r="C449" s="101" t="s">
        <v>386</v>
      </c>
      <c r="D449" s="101" t="s">
        <v>127</v>
      </c>
      <c r="E449" s="102" t="s">
        <v>276</v>
      </c>
      <c r="F449" s="113">
        <f>F450</f>
        <v>7175.3</v>
      </c>
      <c r="G449" s="113">
        <f t="shared" si="291"/>
        <v>-2015.3</v>
      </c>
      <c r="H449" s="113">
        <f>H450</f>
        <v>5160</v>
      </c>
      <c r="I449" s="113"/>
      <c r="J449" s="113"/>
      <c r="K449" s="113"/>
      <c r="L449" s="113"/>
      <c r="M449" s="113"/>
      <c r="N449" s="113"/>
    </row>
    <row r="450" spans="1:14" ht="15.75" outlineLevel="7" x14ac:dyDescent="0.2">
      <c r="A450" s="179" t="s">
        <v>149</v>
      </c>
      <c r="B450" s="199" t="s">
        <v>186</v>
      </c>
      <c r="C450" s="179" t="s">
        <v>386</v>
      </c>
      <c r="D450" s="179" t="s">
        <v>28</v>
      </c>
      <c r="E450" s="190" t="s">
        <v>121</v>
      </c>
      <c r="F450" s="1">
        <v>7175.3</v>
      </c>
      <c r="G450" s="1">
        <v>-2015.3</v>
      </c>
      <c r="H450" s="1">
        <f>F450+G450</f>
        <v>5160</v>
      </c>
      <c r="I450" s="100"/>
      <c r="J450" s="100"/>
      <c r="K450" s="1"/>
      <c r="L450" s="100"/>
      <c r="M450" s="100"/>
      <c r="N450" s="1"/>
    </row>
    <row r="451" spans="1:14" ht="15.75" outlineLevel="7" x14ac:dyDescent="0.2">
      <c r="A451" s="101" t="s">
        <v>149</v>
      </c>
      <c r="B451" s="101" t="s">
        <v>215</v>
      </c>
      <c r="C451" s="101"/>
      <c r="D451" s="101"/>
      <c r="E451" s="102" t="s">
        <v>216</v>
      </c>
      <c r="F451" s="113">
        <f>F452</f>
        <v>48828.391250000001</v>
      </c>
      <c r="G451" s="113">
        <f t="shared" ref="G451:M453" si="292">G452</f>
        <v>0</v>
      </c>
      <c r="H451" s="113">
        <f>H452</f>
        <v>48828.391250000001</v>
      </c>
      <c r="I451" s="113">
        <f t="shared" si="292"/>
        <v>0</v>
      </c>
      <c r="J451" s="113">
        <f t="shared" si="292"/>
        <v>0</v>
      </c>
      <c r="K451" s="113"/>
      <c r="L451" s="113">
        <f t="shared" si="292"/>
        <v>0</v>
      </c>
      <c r="M451" s="113">
        <f t="shared" si="292"/>
        <v>0</v>
      </c>
      <c r="N451" s="113"/>
    </row>
    <row r="452" spans="1:14" ht="31.5" outlineLevel="7" x14ac:dyDescent="0.2">
      <c r="A452" s="101" t="s">
        <v>149</v>
      </c>
      <c r="B452" s="101" t="s">
        <v>215</v>
      </c>
      <c r="C452" s="101" t="s">
        <v>54</v>
      </c>
      <c r="D452" s="101"/>
      <c r="E452" s="102" t="s">
        <v>296</v>
      </c>
      <c r="F452" s="113">
        <f>F453</f>
        <v>48828.391250000001</v>
      </c>
      <c r="G452" s="113">
        <f t="shared" si="292"/>
        <v>0</v>
      </c>
      <c r="H452" s="113">
        <f>H453</f>
        <v>48828.391250000001</v>
      </c>
      <c r="I452" s="113">
        <f t="shared" si="292"/>
        <v>0</v>
      </c>
      <c r="J452" s="113">
        <f t="shared" si="292"/>
        <v>0</v>
      </c>
      <c r="K452" s="113"/>
      <c r="L452" s="113">
        <f t="shared" si="292"/>
        <v>0</v>
      </c>
      <c r="M452" s="113">
        <f t="shared" si="292"/>
        <v>0</v>
      </c>
      <c r="N452" s="113"/>
    </row>
    <row r="453" spans="1:14" ht="15.75" outlineLevel="7" x14ac:dyDescent="0.2">
      <c r="A453" s="101" t="s">
        <v>149</v>
      </c>
      <c r="B453" s="198" t="s">
        <v>215</v>
      </c>
      <c r="C453" s="4" t="s">
        <v>55</v>
      </c>
      <c r="D453" s="4"/>
      <c r="E453" s="8" t="s">
        <v>373</v>
      </c>
      <c r="F453" s="113">
        <f>F454</f>
        <v>48828.391250000001</v>
      </c>
      <c r="G453" s="113">
        <f t="shared" si="292"/>
        <v>0</v>
      </c>
      <c r="H453" s="113">
        <f>H454</f>
        <v>48828.391250000001</v>
      </c>
      <c r="I453" s="113">
        <f t="shared" si="292"/>
        <v>0</v>
      </c>
      <c r="J453" s="113">
        <f t="shared" si="292"/>
        <v>0</v>
      </c>
      <c r="K453" s="113"/>
      <c r="L453" s="113">
        <f t="shared" si="292"/>
        <v>0</v>
      </c>
      <c r="M453" s="113">
        <f t="shared" si="292"/>
        <v>0</v>
      </c>
      <c r="N453" s="113"/>
    </row>
    <row r="454" spans="1:14" ht="15.75" outlineLevel="7" x14ac:dyDescent="0.2">
      <c r="A454" s="101" t="s">
        <v>149</v>
      </c>
      <c r="B454" s="198" t="s">
        <v>215</v>
      </c>
      <c r="C454" s="4" t="s">
        <v>634</v>
      </c>
      <c r="D454" s="4"/>
      <c r="E454" s="8" t="s">
        <v>377</v>
      </c>
      <c r="F454" s="113">
        <f>F455+F457</f>
        <v>48828.391250000001</v>
      </c>
      <c r="G454" s="113">
        <f t="shared" ref="G454:M454" si="293">G455+G457</f>
        <v>0</v>
      </c>
      <c r="H454" s="113">
        <f>H455+H457</f>
        <v>48828.391250000001</v>
      </c>
      <c r="I454" s="113">
        <f t="shared" si="293"/>
        <v>0</v>
      </c>
      <c r="J454" s="113">
        <f t="shared" si="293"/>
        <v>0</v>
      </c>
      <c r="K454" s="113"/>
      <c r="L454" s="113">
        <f t="shared" si="293"/>
        <v>0</v>
      </c>
      <c r="M454" s="113">
        <f t="shared" si="293"/>
        <v>0</v>
      </c>
      <c r="N454" s="113"/>
    </row>
    <row r="455" spans="1:14" ht="31.5" outlineLevel="7" x14ac:dyDescent="0.2">
      <c r="A455" s="101" t="s">
        <v>149</v>
      </c>
      <c r="B455" s="198" t="s">
        <v>215</v>
      </c>
      <c r="C455" s="4" t="s">
        <v>633</v>
      </c>
      <c r="D455" s="4"/>
      <c r="E455" s="8" t="s">
        <v>412</v>
      </c>
      <c r="F455" s="113">
        <f>F456</f>
        <v>12207.091249999999</v>
      </c>
      <c r="G455" s="113">
        <f t="shared" ref="G455:M455" si="294">G456</f>
        <v>0</v>
      </c>
      <c r="H455" s="113">
        <f>H456</f>
        <v>12207.091249999999</v>
      </c>
      <c r="I455" s="113">
        <f t="shared" si="294"/>
        <v>0</v>
      </c>
      <c r="J455" s="113">
        <f t="shared" si="294"/>
        <v>0</v>
      </c>
      <c r="K455" s="113"/>
      <c r="L455" s="113">
        <f t="shared" si="294"/>
        <v>0</v>
      </c>
      <c r="M455" s="113">
        <f t="shared" si="294"/>
        <v>0</v>
      </c>
      <c r="N455" s="113"/>
    </row>
    <row r="456" spans="1:14" ht="15.75" outlineLevel="7" x14ac:dyDescent="0.2">
      <c r="A456" s="179" t="s">
        <v>149</v>
      </c>
      <c r="B456" s="199" t="s">
        <v>215</v>
      </c>
      <c r="C456" s="9" t="s">
        <v>633</v>
      </c>
      <c r="D456" s="9" t="s">
        <v>28</v>
      </c>
      <c r="E456" s="190" t="s">
        <v>121</v>
      </c>
      <c r="F456" s="1">
        <v>12207.091249999999</v>
      </c>
      <c r="G456" s="1"/>
      <c r="H456" s="1">
        <f>F456+G456</f>
        <v>12207.091249999999</v>
      </c>
      <c r="I456" s="100"/>
      <c r="J456" s="100"/>
      <c r="K456" s="1"/>
      <c r="L456" s="100"/>
      <c r="M456" s="100"/>
      <c r="N456" s="1"/>
    </row>
    <row r="457" spans="1:14" ht="31.5" outlineLevel="7" x14ac:dyDescent="0.2">
      <c r="A457" s="101" t="s">
        <v>149</v>
      </c>
      <c r="B457" s="198" t="s">
        <v>215</v>
      </c>
      <c r="C457" s="4" t="s">
        <v>633</v>
      </c>
      <c r="D457" s="4"/>
      <c r="E457" s="8" t="s">
        <v>412</v>
      </c>
      <c r="F457" s="113">
        <f>F458</f>
        <v>36621.300000000003</v>
      </c>
      <c r="G457" s="113">
        <f t="shared" ref="G457:M457" si="295">G458</f>
        <v>0</v>
      </c>
      <c r="H457" s="113">
        <f>H458</f>
        <v>36621.300000000003</v>
      </c>
      <c r="I457" s="113">
        <f t="shared" si="295"/>
        <v>0</v>
      </c>
      <c r="J457" s="113">
        <f t="shared" si="295"/>
        <v>0</v>
      </c>
      <c r="K457" s="113"/>
      <c r="L457" s="113">
        <f t="shared" si="295"/>
        <v>0</v>
      </c>
      <c r="M457" s="113">
        <f t="shared" si="295"/>
        <v>0</v>
      </c>
      <c r="N457" s="113"/>
    </row>
    <row r="458" spans="1:14" ht="15.75" outlineLevel="7" x14ac:dyDescent="0.2">
      <c r="A458" s="179" t="s">
        <v>149</v>
      </c>
      <c r="B458" s="199" t="s">
        <v>215</v>
      </c>
      <c r="C458" s="9" t="s">
        <v>633</v>
      </c>
      <c r="D458" s="9" t="s">
        <v>28</v>
      </c>
      <c r="E458" s="190" t="s">
        <v>121</v>
      </c>
      <c r="F458" s="110">
        <v>36621.300000000003</v>
      </c>
      <c r="G458" s="110"/>
      <c r="H458" s="1">
        <f>F458+G458</f>
        <v>36621.300000000003</v>
      </c>
      <c r="I458" s="110"/>
      <c r="J458" s="110"/>
      <c r="K458" s="1"/>
      <c r="L458" s="194"/>
      <c r="M458" s="194"/>
      <c r="N458" s="1"/>
    </row>
    <row r="459" spans="1:14" ht="15.75" outlineLevel="7" x14ac:dyDescent="0.2">
      <c r="A459" s="4" t="s">
        <v>149</v>
      </c>
      <c r="B459" s="4" t="s">
        <v>144</v>
      </c>
      <c r="C459" s="9"/>
      <c r="D459" s="9"/>
      <c r="E459" s="8" t="s">
        <v>145</v>
      </c>
      <c r="F459" s="109">
        <f>F460+F465</f>
        <v>237.7</v>
      </c>
      <c r="G459" s="109">
        <f t="shared" ref="G459:N459" si="296">G460+G465</f>
        <v>0</v>
      </c>
      <c r="H459" s="109">
        <f>H460+H465</f>
        <v>237.7</v>
      </c>
      <c r="I459" s="109">
        <f t="shared" si="296"/>
        <v>237.7</v>
      </c>
      <c r="J459" s="109">
        <f t="shared" si="296"/>
        <v>0</v>
      </c>
      <c r="K459" s="109">
        <f t="shared" si="296"/>
        <v>237.7</v>
      </c>
      <c r="L459" s="109">
        <f t="shared" si="296"/>
        <v>237.7</v>
      </c>
      <c r="M459" s="109">
        <f t="shared" si="296"/>
        <v>0</v>
      </c>
      <c r="N459" s="109">
        <f t="shared" si="296"/>
        <v>237.7</v>
      </c>
    </row>
    <row r="460" spans="1:14" ht="31.5" outlineLevel="7" x14ac:dyDescent="0.2">
      <c r="A460" s="4" t="s">
        <v>149</v>
      </c>
      <c r="B460" s="4" t="s">
        <v>144</v>
      </c>
      <c r="C460" s="4" t="s">
        <v>24</v>
      </c>
      <c r="D460" s="4"/>
      <c r="E460" s="8" t="s">
        <v>297</v>
      </c>
      <c r="F460" s="113">
        <f>F461</f>
        <v>72.599999999999994</v>
      </c>
      <c r="G460" s="113">
        <f t="shared" ref="G460:N463" si="297">G461</f>
        <v>0</v>
      </c>
      <c r="H460" s="113">
        <f>H461</f>
        <v>72.599999999999994</v>
      </c>
      <c r="I460" s="113">
        <f t="shared" si="297"/>
        <v>72.599999999999994</v>
      </c>
      <c r="J460" s="113">
        <f t="shared" si="297"/>
        <v>0</v>
      </c>
      <c r="K460" s="113">
        <f t="shared" si="297"/>
        <v>72.599999999999994</v>
      </c>
      <c r="L460" s="113">
        <f t="shared" si="297"/>
        <v>72.599999999999994</v>
      </c>
      <c r="M460" s="113">
        <f t="shared" si="297"/>
        <v>0</v>
      </c>
      <c r="N460" s="113">
        <f t="shared" si="297"/>
        <v>72.599999999999994</v>
      </c>
    </row>
    <row r="461" spans="1:14" ht="15.75" outlineLevel="7" x14ac:dyDescent="0.2">
      <c r="A461" s="4" t="s">
        <v>149</v>
      </c>
      <c r="B461" s="4" t="s">
        <v>144</v>
      </c>
      <c r="C461" s="181" t="s">
        <v>433</v>
      </c>
      <c r="D461" s="181"/>
      <c r="E461" s="102" t="s">
        <v>380</v>
      </c>
      <c r="F461" s="113">
        <f>F462</f>
        <v>72.599999999999994</v>
      </c>
      <c r="G461" s="113">
        <f t="shared" si="297"/>
        <v>0</v>
      </c>
      <c r="H461" s="113">
        <f>H462</f>
        <v>72.599999999999994</v>
      </c>
      <c r="I461" s="113">
        <f t="shared" si="297"/>
        <v>72.599999999999994</v>
      </c>
      <c r="J461" s="113">
        <f t="shared" si="297"/>
        <v>0</v>
      </c>
      <c r="K461" s="113">
        <f t="shared" si="297"/>
        <v>72.599999999999994</v>
      </c>
      <c r="L461" s="113">
        <f t="shared" si="297"/>
        <v>72.599999999999994</v>
      </c>
      <c r="M461" s="113">
        <f t="shared" si="297"/>
        <v>0</v>
      </c>
      <c r="N461" s="113">
        <f t="shared" si="297"/>
        <v>72.599999999999994</v>
      </c>
    </row>
    <row r="462" spans="1:14" ht="31.5" outlineLevel="7" x14ac:dyDescent="0.2">
      <c r="A462" s="4" t="s">
        <v>149</v>
      </c>
      <c r="B462" s="4" t="s">
        <v>144</v>
      </c>
      <c r="C462" s="181" t="s">
        <v>442</v>
      </c>
      <c r="D462" s="181"/>
      <c r="E462" s="102" t="s">
        <v>628</v>
      </c>
      <c r="F462" s="113">
        <f>F463</f>
        <v>72.599999999999994</v>
      </c>
      <c r="G462" s="113">
        <f t="shared" si="297"/>
        <v>0</v>
      </c>
      <c r="H462" s="113">
        <f>H463</f>
        <v>72.599999999999994</v>
      </c>
      <c r="I462" s="113">
        <f t="shared" si="297"/>
        <v>72.599999999999994</v>
      </c>
      <c r="J462" s="113">
        <f t="shared" si="297"/>
        <v>0</v>
      </c>
      <c r="K462" s="113">
        <f t="shared" si="297"/>
        <v>72.599999999999994</v>
      </c>
      <c r="L462" s="113">
        <f t="shared" si="297"/>
        <v>72.599999999999994</v>
      </c>
      <c r="M462" s="113">
        <f t="shared" si="297"/>
        <v>0</v>
      </c>
      <c r="N462" s="113">
        <f t="shared" si="297"/>
        <v>72.599999999999994</v>
      </c>
    </row>
    <row r="463" spans="1:14" s="171" customFormat="1" ht="15.75" outlineLevel="7" x14ac:dyDescent="0.2">
      <c r="A463" s="4" t="s">
        <v>149</v>
      </c>
      <c r="B463" s="4" t="s">
        <v>144</v>
      </c>
      <c r="C463" s="181" t="s">
        <v>443</v>
      </c>
      <c r="D463" s="181"/>
      <c r="E463" s="102" t="s">
        <v>36</v>
      </c>
      <c r="F463" s="113">
        <f>F464</f>
        <v>72.599999999999994</v>
      </c>
      <c r="G463" s="113">
        <f t="shared" si="297"/>
        <v>0</v>
      </c>
      <c r="H463" s="113">
        <f>H464</f>
        <v>72.599999999999994</v>
      </c>
      <c r="I463" s="113">
        <f t="shared" si="297"/>
        <v>72.599999999999994</v>
      </c>
      <c r="J463" s="113">
        <f t="shared" si="297"/>
        <v>0</v>
      </c>
      <c r="K463" s="113">
        <f t="shared" si="297"/>
        <v>72.599999999999994</v>
      </c>
      <c r="L463" s="113">
        <f t="shared" si="297"/>
        <v>72.599999999999994</v>
      </c>
      <c r="M463" s="113">
        <f t="shared" si="297"/>
        <v>0</v>
      </c>
      <c r="N463" s="113">
        <f t="shared" si="297"/>
        <v>72.599999999999994</v>
      </c>
    </row>
    <row r="464" spans="1:14" ht="15.75" outlineLevel="7" x14ac:dyDescent="0.2">
      <c r="A464" s="9" t="s">
        <v>149</v>
      </c>
      <c r="B464" s="9" t="s">
        <v>144</v>
      </c>
      <c r="C464" s="182" t="s">
        <v>443</v>
      </c>
      <c r="D464" s="179" t="s">
        <v>6</v>
      </c>
      <c r="E464" s="180" t="s">
        <v>7</v>
      </c>
      <c r="F464" s="1">
        <v>72.599999999999994</v>
      </c>
      <c r="G464" s="1"/>
      <c r="H464" s="1">
        <f>F464+G464</f>
        <v>72.599999999999994</v>
      </c>
      <c r="I464" s="1">
        <v>72.599999999999994</v>
      </c>
      <c r="J464" s="1"/>
      <c r="K464" s="1">
        <f>I464+J464</f>
        <v>72.599999999999994</v>
      </c>
      <c r="L464" s="1">
        <v>72.599999999999994</v>
      </c>
      <c r="M464" s="1"/>
      <c r="N464" s="1">
        <f>L464+M464</f>
        <v>72.599999999999994</v>
      </c>
    </row>
    <row r="465" spans="1:14" ht="31.5" outlineLevel="7" x14ac:dyDescent="0.2">
      <c r="A465" s="4" t="s">
        <v>149</v>
      </c>
      <c r="B465" s="4" t="s">
        <v>144</v>
      </c>
      <c r="C465" s="4" t="s">
        <v>21</v>
      </c>
      <c r="D465" s="4"/>
      <c r="E465" s="8" t="s">
        <v>302</v>
      </c>
      <c r="F465" s="113">
        <f>F466</f>
        <v>165.1</v>
      </c>
      <c r="G465" s="113">
        <f t="shared" ref="G465:N466" si="298">G466</f>
        <v>0</v>
      </c>
      <c r="H465" s="113">
        <f>H466</f>
        <v>165.1</v>
      </c>
      <c r="I465" s="113">
        <f t="shared" si="298"/>
        <v>165.1</v>
      </c>
      <c r="J465" s="113">
        <f t="shared" si="298"/>
        <v>0</v>
      </c>
      <c r="K465" s="113">
        <f t="shared" si="298"/>
        <v>165.1</v>
      </c>
      <c r="L465" s="113">
        <f t="shared" si="298"/>
        <v>165.1</v>
      </c>
      <c r="M465" s="113">
        <f t="shared" si="298"/>
        <v>0</v>
      </c>
      <c r="N465" s="113">
        <f t="shared" si="298"/>
        <v>165.1</v>
      </c>
    </row>
    <row r="466" spans="1:14" ht="15.75" outlineLevel="7" x14ac:dyDescent="0.2">
      <c r="A466" s="4" t="s">
        <v>149</v>
      </c>
      <c r="B466" s="4" t="s">
        <v>144</v>
      </c>
      <c r="C466" s="4" t="s">
        <v>362</v>
      </c>
      <c r="D466" s="4"/>
      <c r="E466" s="8" t="s">
        <v>361</v>
      </c>
      <c r="F466" s="113">
        <f>F467</f>
        <v>165.1</v>
      </c>
      <c r="G466" s="113">
        <f t="shared" si="298"/>
        <v>0</v>
      </c>
      <c r="H466" s="113">
        <f>H467</f>
        <v>165.1</v>
      </c>
      <c r="I466" s="113">
        <f t="shared" si="298"/>
        <v>165.1</v>
      </c>
      <c r="J466" s="113">
        <f t="shared" si="298"/>
        <v>0</v>
      </c>
      <c r="K466" s="113">
        <f t="shared" si="298"/>
        <v>165.1</v>
      </c>
      <c r="L466" s="113">
        <f t="shared" si="298"/>
        <v>165.1</v>
      </c>
      <c r="M466" s="113">
        <f t="shared" si="298"/>
        <v>0</v>
      </c>
      <c r="N466" s="113">
        <f t="shared" si="298"/>
        <v>165.1</v>
      </c>
    </row>
    <row r="467" spans="1:14" ht="31.5" outlineLevel="7" x14ac:dyDescent="0.2">
      <c r="A467" s="4" t="s">
        <v>149</v>
      </c>
      <c r="B467" s="4" t="s">
        <v>144</v>
      </c>
      <c r="C467" s="4" t="s">
        <v>363</v>
      </c>
      <c r="D467" s="4"/>
      <c r="E467" s="8" t="s">
        <v>628</v>
      </c>
      <c r="F467" s="113">
        <f>F468+F470+F472</f>
        <v>165.1</v>
      </c>
      <c r="G467" s="113">
        <f t="shared" ref="G467:N467" si="299">G468+G470+G472</f>
        <v>0</v>
      </c>
      <c r="H467" s="113">
        <f>H468+H470+H472</f>
        <v>165.1</v>
      </c>
      <c r="I467" s="113">
        <f t="shared" si="299"/>
        <v>165.1</v>
      </c>
      <c r="J467" s="113">
        <f t="shared" si="299"/>
        <v>0</v>
      </c>
      <c r="K467" s="113">
        <f t="shared" si="299"/>
        <v>165.1</v>
      </c>
      <c r="L467" s="113">
        <f t="shared" si="299"/>
        <v>165.1</v>
      </c>
      <c r="M467" s="113">
        <f t="shared" si="299"/>
        <v>0</v>
      </c>
      <c r="N467" s="113">
        <f t="shared" si="299"/>
        <v>165.1</v>
      </c>
    </row>
    <row r="468" spans="1:14" ht="15.75" outlineLevel="7" x14ac:dyDescent="0.2">
      <c r="A468" s="4" t="s">
        <v>149</v>
      </c>
      <c r="B468" s="4" t="s">
        <v>144</v>
      </c>
      <c r="C468" s="4" t="s">
        <v>358</v>
      </c>
      <c r="D468" s="4"/>
      <c r="E468" s="8" t="s">
        <v>30</v>
      </c>
      <c r="F468" s="113">
        <f>F469</f>
        <v>85.7</v>
      </c>
      <c r="G468" s="113">
        <f t="shared" ref="G468:N468" si="300">G469</f>
        <v>0</v>
      </c>
      <c r="H468" s="113">
        <f>H469</f>
        <v>85.7</v>
      </c>
      <c r="I468" s="113">
        <f t="shared" si="300"/>
        <v>85.7</v>
      </c>
      <c r="J468" s="113">
        <f t="shared" si="300"/>
        <v>0</v>
      </c>
      <c r="K468" s="113">
        <f t="shared" si="300"/>
        <v>85.7</v>
      </c>
      <c r="L468" s="113">
        <f t="shared" si="300"/>
        <v>85.7</v>
      </c>
      <c r="M468" s="113">
        <f t="shared" si="300"/>
        <v>0</v>
      </c>
      <c r="N468" s="113">
        <f t="shared" si="300"/>
        <v>85.7</v>
      </c>
    </row>
    <row r="469" spans="1:14" ht="15.75" outlineLevel="1" x14ac:dyDescent="0.2">
      <c r="A469" s="9" t="s">
        <v>149</v>
      </c>
      <c r="B469" s="9" t="s">
        <v>144</v>
      </c>
      <c r="C469" s="9" t="s">
        <v>358</v>
      </c>
      <c r="D469" s="9" t="s">
        <v>6</v>
      </c>
      <c r="E469" s="99" t="s">
        <v>7</v>
      </c>
      <c r="F469" s="1">
        <v>85.7</v>
      </c>
      <c r="G469" s="1"/>
      <c r="H469" s="1">
        <f>F469+G469</f>
        <v>85.7</v>
      </c>
      <c r="I469" s="1">
        <v>85.7</v>
      </c>
      <c r="J469" s="1"/>
      <c r="K469" s="1">
        <f>I469+J469</f>
        <v>85.7</v>
      </c>
      <c r="L469" s="1">
        <v>85.7</v>
      </c>
      <c r="M469" s="1"/>
      <c r="N469" s="1">
        <f>L469+M469</f>
        <v>85.7</v>
      </c>
    </row>
    <row r="470" spans="1:14" ht="31.5" outlineLevel="4" x14ac:dyDescent="0.2">
      <c r="A470" s="4" t="s">
        <v>149</v>
      </c>
      <c r="B470" s="4" t="s">
        <v>144</v>
      </c>
      <c r="C470" s="4" t="s">
        <v>598</v>
      </c>
      <c r="D470" s="4"/>
      <c r="E470" s="102" t="s">
        <v>31</v>
      </c>
      <c r="F470" s="113">
        <f>F471</f>
        <v>29.4</v>
      </c>
      <c r="G470" s="113">
        <f t="shared" ref="G470:N470" si="301">G471</f>
        <v>0</v>
      </c>
      <c r="H470" s="113">
        <f>H471</f>
        <v>29.4</v>
      </c>
      <c r="I470" s="113">
        <f t="shared" si="301"/>
        <v>29.4</v>
      </c>
      <c r="J470" s="113">
        <f t="shared" si="301"/>
        <v>0</v>
      </c>
      <c r="K470" s="113">
        <f t="shared" si="301"/>
        <v>29.4</v>
      </c>
      <c r="L470" s="113">
        <f t="shared" si="301"/>
        <v>29.4</v>
      </c>
      <c r="M470" s="113">
        <f t="shared" si="301"/>
        <v>0</v>
      </c>
      <c r="N470" s="113">
        <f t="shared" si="301"/>
        <v>29.4</v>
      </c>
    </row>
    <row r="471" spans="1:14" ht="15.75" outlineLevel="5" x14ac:dyDescent="0.2">
      <c r="A471" s="9" t="s">
        <v>149</v>
      </c>
      <c r="B471" s="9" t="s">
        <v>144</v>
      </c>
      <c r="C471" s="9" t="s">
        <v>598</v>
      </c>
      <c r="D471" s="9" t="s">
        <v>28</v>
      </c>
      <c r="E471" s="99" t="s">
        <v>29</v>
      </c>
      <c r="F471" s="1">
        <v>29.4</v>
      </c>
      <c r="G471" s="1"/>
      <c r="H471" s="1">
        <f>F471+G471</f>
        <v>29.4</v>
      </c>
      <c r="I471" s="1">
        <v>29.4</v>
      </c>
      <c r="J471" s="1"/>
      <c r="K471" s="1">
        <f>I471+J471</f>
        <v>29.4</v>
      </c>
      <c r="L471" s="1">
        <v>29.4</v>
      </c>
      <c r="M471" s="1"/>
      <c r="N471" s="1">
        <f>L471+M471</f>
        <v>29.4</v>
      </c>
    </row>
    <row r="472" spans="1:14" ht="15.75" outlineLevel="7" x14ac:dyDescent="0.2">
      <c r="A472" s="4" t="s">
        <v>149</v>
      </c>
      <c r="B472" s="4" t="s">
        <v>144</v>
      </c>
      <c r="C472" s="4" t="s">
        <v>68</v>
      </c>
      <c r="D472" s="4"/>
      <c r="E472" s="8" t="s">
        <v>69</v>
      </c>
      <c r="F472" s="113">
        <f>F473</f>
        <v>50</v>
      </c>
      <c r="G472" s="113">
        <f t="shared" ref="G472:N472" si="302">G473</f>
        <v>0</v>
      </c>
      <c r="H472" s="113">
        <f>H473</f>
        <v>50</v>
      </c>
      <c r="I472" s="113">
        <f t="shared" si="302"/>
        <v>50</v>
      </c>
      <c r="J472" s="113">
        <f t="shared" si="302"/>
        <v>0</v>
      </c>
      <c r="K472" s="113">
        <f t="shared" si="302"/>
        <v>50</v>
      </c>
      <c r="L472" s="113">
        <f t="shared" si="302"/>
        <v>50</v>
      </c>
      <c r="M472" s="113">
        <f t="shared" si="302"/>
        <v>0</v>
      </c>
      <c r="N472" s="113">
        <f t="shared" si="302"/>
        <v>50</v>
      </c>
    </row>
    <row r="473" spans="1:14" ht="15.75" outlineLevel="2" x14ac:dyDescent="0.2">
      <c r="A473" s="9" t="s">
        <v>149</v>
      </c>
      <c r="B473" s="9" t="s">
        <v>144</v>
      </c>
      <c r="C473" s="9" t="s">
        <v>599</v>
      </c>
      <c r="D473" s="9" t="s">
        <v>28</v>
      </c>
      <c r="E473" s="99" t="s">
        <v>29</v>
      </c>
      <c r="F473" s="1">
        <v>50</v>
      </c>
      <c r="G473" s="1"/>
      <c r="H473" s="1">
        <f>F473+G473</f>
        <v>50</v>
      </c>
      <c r="I473" s="1">
        <v>50</v>
      </c>
      <c r="J473" s="1"/>
      <c r="K473" s="1">
        <f>I473+J473</f>
        <v>50</v>
      </c>
      <c r="L473" s="1">
        <v>50</v>
      </c>
      <c r="M473" s="1"/>
      <c r="N473" s="1">
        <f>L473+M473</f>
        <v>50</v>
      </c>
    </row>
    <row r="474" spans="1:14" ht="15.75" outlineLevel="3" x14ac:dyDescent="0.2">
      <c r="A474" s="4" t="s">
        <v>149</v>
      </c>
      <c r="B474" s="4" t="s">
        <v>189</v>
      </c>
      <c r="C474" s="4"/>
      <c r="D474" s="4"/>
      <c r="E474" s="8" t="s">
        <v>190</v>
      </c>
      <c r="F474" s="113">
        <f>F475</f>
        <v>22257.1</v>
      </c>
      <c r="G474" s="113">
        <f t="shared" ref="G474:N478" si="303">G475</f>
        <v>0</v>
      </c>
      <c r="H474" s="113">
        <f>H475</f>
        <v>22257.1</v>
      </c>
      <c r="I474" s="113">
        <f t="shared" si="303"/>
        <v>21499.1</v>
      </c>
      <c r="J474" s="113">
        <f t="shared" si="303"/>
        <v>0</v>
      </c>
      <c r="K474" s="113">
        <f t="shared" si="303"/>
        <v>21499.1</v>
      </c>
      <c r="L474" s="113">
        <f t="shared" si="303"/>
        <v>21499.1</v>
      </c>
      <c r="M474" s="113">
        <f t="shared" si="303"/>
        <v>0</v>
      </c>
      <c r="N474" s="113">
        <f t="shared" si="303"/>
        <v>21499.1</v>
      </c>
    </row>
    <row r="475" spans="1:14" ht="31.5" outlineLevel="4" x14ac:dyDescent="0.2">
      <c r="A475" s="4" t="s">
        <v>149</v>
      </c>
      <c r="B475" s="4" t="s">
        <v>189</v>
      </c>
      <c r="C475" s="4" t="s">
        <v>21</v>
      </c>
      <c r="D475" s="4"/>
      <c r="E475" s="8" t="s">
        <v>302</v>
      </c>
      <c r="F475" s="113">
        <f>F476</f>
        <v>22257.1</v>
      </c>
      <c r="G475" s="113">
        <f t="shared" si="303"/>
        <v>0</v>
      </c>
      <c r="H475" s="113">
        <f>H476</f>
        <v>22257.1</v>
      </c>
      <c r="I475" s="113">
        <f t="shared" si="303"/>
        <v>21499.1</v>
      </c>
      <c r="J475" s="113">
        <f t="shared" si="303"/>
        <v>0</v>
      </c>
      <c r="K475" s="113">
        <f t="shared" si="303"/>
        <v>21499.1</v>
      </c>
      <c r="L475" s="113">
        <f t="shared" si="303"/>
        <v>21499.1</v>
      </c>
      <c r="M475" s="113">
        <f t="shared" si="303"/>
        <v>0</v>
      </c>
      <c r="N475" s="113">
        <f t="shared" si="303"/>
        <v>21499.1</v>
      </c>
    </row>
    <row r="476" spans="1:14" ht="15.75" outlineLevel="5" x14ac:dyDescent="0.2">
      <c r="A476" s="4" t="s">
        <v>149</v>
      </c>
      <c r="B476" s="4" t="s">
        <v>189</v>
      </c>
      <c r="C476" s="4" t="s">
        <v>362</v>
      </c>
      <c r="D476" s="4"/>
      <c r="E476" s="8" t="s">
        <v>361</v>
      </c>
      <c r="F476" s="113">
        <f>F477</f>
        <v>22257.1</v>
      </c>
      <c r="G476" s="113">
        <f t="shared" si="303"/>
        <v>0</v>
      </c>
      <c r="H476" s="113">
        <f>H477</f>
        <v>22257.1</v>
      </c>
      <c r="I476" s="113">
        <f t="shared" si="303"/>
        <v>21499.1</v>
      </c>
      <c r="J476" s="113">
        <f t="shared" si="303"/>
        <v>0</v>
      </c>
      <c r="K476" s="113">
        <f t="shared" si="303"/>
        <v>21499.1</v>
      </c>
      <c r="L476" s="113">
        <f t="shared" si="303"/>
        <v>21499.1</v>
      </c>
      <c r="M476" s="113">
        <f t="shared" si="303"/>
        <v>0</v>
      </c>
      <c r="N476" s="113">
        <f t="shared" si="303"/>
        <v>21499.1</v>
      </c>
    </row>
    <row r="477" spans="1:14" ht="31.5" outlineLevel="7" x14ac:dyDescent="0.2">
      <c r="A477" s="4" t="s">
        <v>149</v>
      </c>
      <c r="B477" s="4" t="s">
        <v>189</v>
      </c>
      <c r="C477" s="4" t="s">
        <v>363</v>
      </c>
      <c r="D477" s="4"/>
      <c r="E477" s="8" t="s">
        <v>628</v>
      </c>
      <c r="F477" s="113">
        <f>F478</f>
        <v>22257.1</v>
      </c>
      <c r="G477" s="113">
        <f t="shared" si="303"/>
        <v>0</v>
      </c>
      <c r="H477" s="113">
        <f>H478</f>
        <v>22257.1</v>
      </c>
      <c r="I477" s="113">
        <f t="shared" si="303"/>
        <v>21499.1</v>
      </c>
      <c r="J477" s="113">
        <f t="shared" si="303"/>
        <v>0</v>
      </c>
      <c r="K477" s="113">
        <f t="shared" si="303"/>
        <v>21499.1</v>
      </c>
      <c r="L477" s="113">
        <f t="shared" si="303"/>
        <v>21499.1</v>
      </c>
      <c r="M477" s="113">
        <f t="shared" si="303"/>
        <v>0</v>
      </c>
      <c r="N477" s="113">
        <f t="shared" si="303"/>
        <v>21499.1</v>
      </c>
    </row>
    <row r="478" spans="1:14" ht="15.75" outlineLevel="3" x14ac:dyDescent="0.2">
      <c r="A478" s="4" t="s">
        <v>149</v>
      </c>
      <c r="B478" s="4" t="s">
        <v>189</v>
      </c>
      <c r="C478" s="4" t="s">
        <v>599</v>
      </c>
      <c r="D478" s="4"/>
      <c r="E478" s="8" t="s">
        <v>69</v>
      </c>
      <c r="F478" s="113">
        <f>F479</f>
        <v>22257.1</v>
      </c>
      <c r="G478" s="113">
        <f t="shared" si="303"/>
        <v>0</v>
      </c>
      <c r="H478" s="113">
        <f>H479</f>
        <v>22257.1</v>
      </c>
      <c r="I478" s="113">
        <f t="shared" si="303"/>
        <v>21499.1</v>
      </c>
      <c r="J478" s="113">
        <f t="shared" si="303"/>
        <v>0</v>
      </c>
      <c r="K478" s="113">
        <f t="shared" si="303"/>
        <v>21499.1</v>
      </c>
      <c r="L478" s="113">
        <f t="shared" si="303"/>
        <v>21499.1</v>
      </c>
      <c r="M478" s="113">
        <f t="shared" si="303"/>
        <v>0</v>
      </c>
      <c r="N478" s="113">
        <f t="shared" si="303"/>
        <v>21499.1</v>
      </c>
    </row>
    <row r="479" spans="1:14" ht="15.75" outlineLevel="4" x14ac:dyDescent="0.2">
      <c r="A479" s="9" t="s">
        <v>149</v>
      </c>
      <c r="B479" s="9" t="s">
        <v>189</v>
      </c>
      <c r="C479" s="9" t="s">
        <v>599</v>
      </c>
      <c r="D479" s="9" t="s">
        <v>28</v>
      </c>
      <c r="E479" s="99" t="s">
        <v>29</v>
      </c>
      <c r="F479" s="1">
        <f>21499.1+758</f>
        <v>22257.1</v>
      </c>
      <c r="G479" s="1"/>
      <c r="H479" s="1">
        <f>F479+G479</f>
        <v>22257.1</v>
      </c>
      <c r="I479" s="1">
        <v>21499.1</v>
      </c>
      <c r="J479" s="1"/>
      <c r="K479" s="1">
        <f>I479+J479</f>
        <v>21499.1</v>
      </c>
      <c r="L479" s="1">
        <v>21499.1</v>
      </c>
      <c r="M479" s="1"/>
      <c r="N479" s="1">
        <f>L479+M479</f>
        <v>21499.1</v>
      </c>
    </row>
    <row r="480" spans="1:14" ht="15.75" outlineLevel="7" x14ac:dyDescent="0.2">
      <c r="A480" s="4" t="s">
        <v>149</v>
      </c>
      <c r="B480" s="4" t="s">
        <v>191</v>
      </c>
      <c r="C480" s="4"/>
      <c r="D480" s="4"/>
      <c r="E480" s="8" t="s">
        <v>192</v>
      </c>
      <c r="F480" s="113">
        <f>F481+F500</f>
        <v>3311.7088100000001</v>
      </c>
      <c r="G480" s="113">
        <f t="shared" ref="G480:N480" si="304">G481+G500</f>
        <v>0</v>
      </c>
      <c r="H480" s="113">
        <f>H481+H500</f>
        <v>3311.7088100000001</v>
      </c>
      <c r="I480" s="113">
        <f t="shared" si="304"/>
        <v>150</v>
      </c>
      <c r="J480" s="113">
        <f t="shared" si="304"/>
        <v>0</v>
      </c>
      <c r="K480" s="113">
        <f t="shared" si="304"/>
        <v>150</v>
      </c>
      <c r="L480" s="113">
        <f t="shared" si="304"/>
        <v>150</v>
      </c>
      <c r="M480" s="113">
        <f t="shared" si="304"/>
        <v>0</v>
      </c>
      <c r="N480" s="113">
        <f t="shared" si="304"/>
        <v>150</v>
      </c>
    </row>
    <row r="481" spans="1:14" ht="15.75" outlineLevel="7" x14ac:dyDescent="0.2">
      <c r="A481" s="4" t="s">
        <v>149</v>
      </c>
      <c r="B481" s="4" t="s">
        <v>218</v>
      </c>
      <c r="C481" s="4"/>
      <c r="D481" s="4"/>
      <c r="E481" s="8" t="s">
        <v>219</v>
      </c>
      <c r="F481" s="113">
        <f>F482+F488</f>
        <v>3161.7088100000001</v>
      </c>
      <c r="G481" s="113">
        <f t="shared" ref="G481:M481" si="305">G482+G488</f>
        <v>0</v>
      </c>
      <c r="H481" s="113">
        <f>H482+H488</f>
        <v>3161.7088100000001</v>
      </c>
      <c r="I481" s="113">
        <f t="shared" si="305"/>
        <v>0</v>
      </c>
      <c r="J481" s="113">
        <f t="shared" si="305"/>
        <v>0</v>
      </c>
      <c r="K481" s="113"/>
      <c r="L481" s="113">
        <f t="shared" si="305"/>
        <v>0</v>
      </c>
      <c r="M481" s="113">
        <f t="shared" si="305"/>
        <v>0</v>
      </c>
      <c r="N481" s="113"/>
    </row>
    <row r="482" spans="1:14" ht="31.5" outlineLevel="7" x14ac:dyDescent="0.2">
      <c r="A482" s="4" t="s">
        <v>149</v>
      </c>
      <c r="B482" s="4" t="s">
        <v>218</v>
      </c>
      <c r="C482" s="181" t="s">
        <v>54</v>
      </c>
      <c r="D482" s="181"/>
      <c r="E482" s="102" t="s">
        <v>296</v>
      </c>
      <c r="F482" s="113">
        <f t="shared" ref="F482:M485" si="306">F483</f>
        <v>1653.4</v>
      </c>
      <c r="G482" s="113">
        <f t="shared" si="306"/>
        <v>0</v>
      </c>
      <c r="H482" s="113">
        <f t="shared" si="306"/>
        <v>1653.4</v>
      </c>
      <c r="I482" s="113">
        <f t="shared" si="306"/>
        <v>0</v>
      </c>
      <c r="J482" s="113">
        <f t="shared" si="306"/>
        <v>0</v>
      </c>
      <c r="K482" s="113"/>
      <c r="L482" s="113">
        <f t="shared" si="306"/>
        <v>0</v>
      </c>
      <c r="M482" s="113">
        <f t="shared" si="306"/>
        <v>0</v>
      </c>
      <c r="N482" s="113"/>
    </row>
    <row r="483" spans="1:14" ht="15.75" outlineLevel="7" x14ac:dyDescent="0.2">
      <c r="A483" s="4" t="s">
        <v>149</v>
      </c>
      <c r="B483" s="4" t="s">
        <v>218</v>
      </c>
      <c r="C483" s="181" t="s">
        <v>95</v>
      </c>
      <c r="D483" s="181"/>
      <c r="E483" s="102" t="s">
        <v>380</v>
      </c>
      <c r="F483" s="113">
        <f t="shared" si="306"/>
        <v>1653.4</v>
      </c>
      <c r="G483" s="113">
        <f t="shared" si="306"/>
        <v>0</v>
      </c>
      <c r="H483" s="113">
        <f t="shared" si="306"/>
        <v>1653.4</v>
      </c>
      <c r="I483" s="113">
        <f t="shared" si="306"/>
        <v>0</v>
      </c>
      <c r="J483" s="113">
        <f t="shared" si="306"/>
        <v>0</v>
      </c>
      <c r="K483" s="113"/>
      <c r="L483" s="113">
        <f t="shared" si="306"/>
        <v>0</v>
      </c>
      <c r="M483" s="113">
        <f t="shared" si="306"/>
        <v>0</v>
      </c>
      <c r="N483" s="113"/>
    </row>
    <row r="484" spans="1:14" ht="15.75" outlineLevel="7" x14ac:dyDescent="0.2">
      <c r="A484" s="4" t="s">
        <v>149</v>
      </c>
      <c r="B484" s="4" t="s">
        <v>218</v>
      </c>
      <c r="C484" s="181" t="s">
        <v>96</v>
      </c>
      <c r="D484" s="181"/>
      <c r="E484" s="102" t="s">
        <v>626</v>
      </c>
      <c r="F484" s="113">
        <f t="shared" si="306"/>
        <v>1653.4</v>
      </c>
      <c r="G484" s="113">
        <f t="shared" si="306"/>
        <v>0</v>
      </c>
      <c r="H484" s="113">
        <f t="shared" si="306"/>
        <v>1653.4</v>
      </c>
      <c r="I484" s="113">
        <f t="shared" si="306"/>
        <v>0</v>
      </c>
      <c r="J484" s="113">
        <f t="shared" si="306"/>
        <v>0</v>
      </c>
      <c r="K484" s="113"/>
      <c r="L484" s="113">
        <f t="shared" si="306"/>
        <v>0</v>
      </c>
      <c r="M484" s="113">
        <f t="shared" si="306"/>
        <v>0</v>
      </c>
      <c r="N484" s="113"/>
    </row>
    <row r="485" spans="1:14" s="171" customFormat="1" ht="31.5" outlineLevel="7" x14ac:dyDescent="0.2">
      <c r="A485" s="4" t="s">
        <v>149</v>
      </c>
      <c r="B485" s="4" t="s">
        <v>218</v>
      </c>
      <c r="C485" s="181" t="s">
        <v>415</v>
      </c>
      <c r="D485" s="181"/>
      <c r="E485" s="102" t="s">
        <v>416</v>
      </c>
      <c r="F485" s="113">
        <f t="shared" si="306"/>
        <v>1653.4</v>
      </c>
      <c r="G485" s="113">
        <f t="shared" si="306"/>
        <v>0</v>
      </c>
      <c r="H485" s="113">
        <f t="shared" si="306"/>
        <v>1653.4</v>
      </c>
      <c r="I485" s="113">
        <f t="shared" si="306"/>
        <v>0</v>
      </c>
      <c r="J485" s="113">
        <f t="shared" si="306"/>
        <v>0</v>
      </c>
      <c r="K485" s="113"/>
      <c r="L485" s="113">
        <f t="shared" si="306"/>
        <v>0</v>
      </c>
      <c r="M485" s="113">
        <f t="shared" si="306"/>
        <v>0</v>
      </c>
      <c r="N485" s="113"/>
    </row>
    <row r="486" spans="1:14" ht="15.75" outlineLevel="7" x14ac:dyDescent="0.2">
      <c r="A486" s="9" t="s">
        <v>149</v>
      </c>
      <c r="B486" s="9" t="s">
        <v>218</v>
      </c>
      <c r="C486" s="182" t="s">
        <v>415</v>
      </c>
      <c r="D486" s="183" t="s">
        <v>28</v>
      </c>
      <c r="E486" s="180" t="s">
        <v>29</v>
      </c>
      <c r="F486" s="110">
        <v>1653.4</v>
      </c>
      <c r="G486" s="110"/>
      <c r="H486" s="1">
        <f>F486+G486</f>
        <v>1653.4</v>
      </c>
      <c r="I486" s="110"/>
      <c r="J486" s="110"/>
      <c r="K486" s="1"/>
      <c r="L486" s="111"/>
      <c r="M486" s="111"/>
      <c r="N486" s="1"/>
    </row>
    <row r="487" spans="1:14" ht="31.5" outlineLevel="7" x14ac:dyDescent="0.2">
      <c r="A487" s="4" t="s">
        <v>149</v>
      </c>
      <c r="B487" s="4" t="s">
        <v>218</v>
      </c>
      <c r="C487" s="4" t="s">
        <v>26</v>
      </c>
      <c r="D487" s="4"/>
      <c r="E487" s="8" t="s">
        <v>309</v>
      </c>
      <c r="F487" s="113">
        <f>F488</f>
        <v>1508.30881</v>
      </c>
      <c r="G487" s="113">
        <f t="shared" ref="G487:M488" si="307">G488</f>
        <v>0</v>
      </c>
      <c r="H487" s="113">
        <f>H488</f>
        <v>1508.30881</v>
      </c>
      <c r="I487" s="113">
        <f t="shared" si="307"/>
        <v>0</v>
      </c>
      <c r="J487" s="113">
        <f t="shared" si="307"/>
        <v>0</v>
      </c>
      <c r="K487" s="113"/>
      <c r="L487" s="113">
        <f t="shared" si="307"/>
        <v>0</v>
      </c>
      <c r="M487" s="113">
        <f t="shared" si="307"/>
        <v>0</v>
      </c>
      <c r="N487" s="113"/>
    </row>
    <row r="488" spans="1:14" ht="15.75" outlineLevel="7" x14ac:dyDescent="0.2">
      <c r="A488" s="4" t="s">
        <v>149</v>
      </c>
      <c r="B488" s="4" t="s">
        <v>218</v>
      </c>
      <c r="C488" s="4" t="s">
        <v>72</v>
      </c>
      <c r="D488" s="4"/>
      <c r="E488" s="8" t="s">
        <v>361</v>
      </c>
      <c r="F488" s="113">
        <f>F489</f>
        <v>1508.30881</v>
      </c>
      <c r="G488" s="113">
        <f t="shared" si="307"/>
        <v>0</v>
      </c>
      <c r="H488" s="113">
        <f>H489</f>
        <v>1508.30881</v>
      </c>
      <c r="I488" s="113">
        <f t="shared" si="307"/>
        <v>0</v>
      </c>
      <c r="J488" s="113">
        <f t="shared" si="307"/>
        <v>0</v>
      </c>
      <c r="K488" s="113"/>
      <c r="L488" s="113">
        <f t="shared" si="307"/>
        <v>0</v>
      </c>
      <c r="M488" s="113">
        <f t="shared" si="307"/>
        <v>0</v>
      </c>
      <c r="N488" s="113"/>
    </row>
    <row r="489" spans="1:14" ht="15.75" outlineLevel="7" x14ac:dyDescent="0.2">
      <c r="A489" s="4" t="s">
        <v>149</v>
      </c>
      <c r="B489" s="4" t="s">
        <v>218</v>
      </c>
      <c r="C489" s="181" t="s">
        <v>73</v>
      </c>
      <c r="D489" s="181"/>
      <c r="E489" s="102" t="s">
        <v>626</v>
      </c>
      <c r="F489" s="113">
        <f>F490+F495</f>
        <v>1508.30881</v>
      </c>
      <c r="G489" s="113">
        <f t="shared" ref="G489:M489" si="308">G490+G495</f>
        <v>0</v>
      </c>
      <c r="H489" s="113">
        <f>H490+H495</f>
        <v>1508.30881</v>
      </c>
      <c r="I489" s="113">
        <f t="shared" si="308"/>
        <v>0</v>
      </c>
      <c r="J489" s="113">
        <f t="shared" si="308"/>
        <v>0</v>
      </c>
      <c r="K489" s="113"/>
      <c r="L489" s="113">
        <f t="shared" si="308"/>
        <v>0</v>
      </c>
      <c r="M489" s="113">
        <f t="shared" si="308"/>
        <v>0</v>
      </c>
      <c r="N489" s="113"/>
    </row>
    <row r="490" spans="1:14" ht="15.75" outlineLevel="7" x14ac:dyDescent="0.2">
      <c r="A490" s="4" t="s">
        <v>149</v>
      </c>
      <c r="B490" s="4" t="s">
        <v>218</v>
      </c>
      <c r="C490" s="181" t="s">
        <v>527</v>
      </c>
      <c r="D490" s="181"/>
      <c r="E490" s="102" t="s">
        <v>528</v>
      </c>
      <c r="F490" s="113">
        <f>F493+F491</f>
        <v>1304.7944299999999</v>
      </c>
      <c r="G490" s="113">
        <f t="shared" ref="G490:M490" si="309">G493+G491</f>
        <v>0</v>
      </c>
      <c r="H490" s="113">
        <f>H493+H491</f>
        <v>1304.7944299999999</v>
      </c>
      <c r="I490" s="113">
        <f t="shared" si="309"/>
        <v>0</v>
      </c>
      <c r="J490" s="113">
        <f t="shared" si="309"/>
        <v>0</v>
      </c>
      <c r="K490" s="113"/>
      <c r="L490" s="113">
        <f t="shared" si="309"/>
        <v>0</v>
      </c>
      <c r="M490" s="113">
        <f t="shared" si="309"/>
        <v>0</v>
      </c>
      <c r="N490" s="113"/>
    </row>
    <row r="491" spans="1:14" ht="31.5" outlineLevel="7" x14ac:dyDescent="0.2">
      <c r="A491" s="4" t="s">
        <v>149</v>
      </c>
      <c r="B491" s="4" t="s">
        <v>218</v>
      </c>
      <c r="C491" s="181" t="s">
        <v>553</v>
      </c>
      <c r="D491" s="181"/>
      <c r="E491" s="102" t="s">
        <v>554</v>
      </c>
      <c r="F491" s="113">
        <f>F492</f>
        <v>1087.29</v>
      </c>
      <c r="G491" s="113">
        <f t="shared" ref="G491:M491" si="310">G492</f>
        <v>0</v>
      </c>
      <c r="H491" s="113">
        <f>H492</f>
        <v>1087.29</v>
      </c>
      <c r="I491" s="113">
        <f t="shared" si="310"/>
        <v>0</v>
      </c>
      <c r="J491" s="113">
        <f t="shared" si="310"/>
        <v>0</v>
      </c>
      <c r="K491" s="113"/>
      <c r="L491" s="113">
        <f t="shared" si="310"/>
        <v>0</v>
      </c>
      <c r="M491" s="113">
        <f t="shared" si="310"/>
        <v>0</v>
      </c>
      <c r="N491" s="113"/>
    </row>
    <row r="492" spans="1:14" ht="15.75" outlineLevel="7" x14ac:dyDescent="0.2">
      <c r="A492" s="9" t="s">
        <v>149</v>
      </c>
      <c r="B492" s="9" t="s">
        <v>218</v>
      </c>
      <c r="C492" s="182" t="s">
        <v>553</v>
      </c>
      <c r="D492" s="182" t="s">
        <v>28</v>
      </c>
      <c r="E492" s="180" t="s">
        <v>29</v>
      </c>
      <c r="F492" s="1">
        <f>303.42+783.87</f>
        <v>1087.29</v>
      </c>
      <c r="G492" s="1"/>
      <c r="H492" s="1">
        <f>F492+G492</f>
        <v>1087.29</v>
      </c>
      <c r="I492" s="113"/>
      <c r="J492" s="113"/>
      <c r="K492" s="1"/>
      <c r="L492" s="113"/>
      <c r="M492" s="113"/>
      <c r="N492" s="1"/>
    </row>
    <row r="493" spans="1:14" ht="31.5" outlineLevel="7" x14ac:dyDescent="0.2">
      <c r="A493" s="4" t="s">
        <v>149</v>
      </c>
      <c r="B493" s="4" t="s">
        <v>218</v>
      </c>
      <c r="C493" s="181" t="s">
        <v>553</v>
      </c>
      <c r="D493" s="181"/>
      <c r="E493" s="102" t="s">
        <v>555</v>
      </c>
      <c r="F493" s="113">
        <f>F494</f>
        <v>217.50443000000001</v>
      </c>
      <c r="G493" s="113">
        <f t="shared" ref="G493:M493" si="311">G494</f>
        <v>0</v>
      </c>
      <c r="H493" s="113">
        <f>H494</f>
        <v>217.50443000000001</v>
      </c>
      <c r="I493" s="113">
        <f t="shared" si="311"/>
        <v>0</v>
      </c>
      <c r="J493" s="113">
        <f t="shared" si="311"/>
        <v>0</v>
      </c>
      <c r="K493" s="113"/>
      <c r="L493" s="113">
        <f t="shared" si="311"/>
        <v>0</v>
      </c>
      <c r="M493" s="113">
        <f t="shared" si="311"/>
        <v>0</v>
      </c>
      <c r="N493" s="113"/>
    </row>
    <row r="494" spans="1:14" ht="15.75" outlineLevel="7" x14ac:dyDescent="0.2">
      <c r="A494" s="9" t="s">
        <v>149</v>
      </c>
      <c r="B494" s="9" t="s">
        <v>218</v>
      </c>
      <c r="C494" s="182" t="s">
        <v>553</v>
      </c>
      <c r="D494" s="182" t="s">
        <v>28</v>
      </c>
      <c r="E494" s="180" t="s">
        <v>29</v>
      </c>
      <c r="F494" s="1">
        <f>156.774+60.73043</f>
        <v>217.50443000000001</v>
      </c>
      <c r="G494" s="1"/>
      <c r="H494" s="1">
        <f>F494+G494</f>
        <v>217.50443000000001</v>
      </c>
      <c r="I494" s="113"/>
      <c r="J494" s="113"/>
      <c r="K494" s="1"/>
      <c r="L494" s="113"/>
      <c r="M494" s="113"/>
      <c r="N494" s="1"/>
    </row>
    <row r="495" spans="1:14" ht="15.75" outlineLevel="7" x14ac:dyDescent="0.2">
      <c r="A495" s="4" t="s">
        <v>149</v>
      </c>
      <c r="B495" s="4" t="s">
        <v>218</v>
      </c>
      <c r="C495" s="181" t="s">
        <v>556</v>
      </c>
      <c r="D495" s="181"/>
      <c r="E495" s="193" t="s">
        <v>557</v>
      </c>
      <c r="F495" s="113">
        <f>F496+F498</f>
        <v>203.51437999999999</v>
      </c>
      <c r="G495" s="113">
        <f t="shared" ref="G495:M495" si="312">G496+G498</f>
        <v>0</v>
      </c>
      <c r="H495" s="113">
        <f>H496+H498</f>
        <v>203.51437999999999</v>
      </c>
      <c r="I495" s="113">
        <f t="shared" si="312"/>
        <v>0</v>
      </c>
      <c r="J495" s="113">
        <f t="shared" si="312"/>
        <v>0</v>
      </c>
      <c r="K495" s="113"/>
      <c r="L495" s="113">
        <f t="shared" si="312"/>
        <v>0</v>
      </c>
      <c r="M495" s="113">
        <f t="shared" si="312"/>
        <v>0</v>
      </c>
      <c r="N495" s="113"/>
    </row>
    <row r="496" spans="1:14" ht="15.75" outlineLevel="5" x14ac:dyDescent="0.2">
      <c r="A496" s="4" t="s">
        <v>149</v>
      </c>
      <c r="B496" s="4" t="s">
        <v>218</v>
      </c>
      <c r="C496" s="181" t="s">
        <v>563</v>
      </c>
      <c r="D496" s="181"/>
      <c r="E496" s="102" t="s">
        <v>564</v>
      </c>
      <c r="F496" s="113">
        <f>F497</f>
        <v>101.75718999999999</v>
      </c>
      <c r="G496" s="113">
        <f t="shared" ref="G496:M496" si="313">G497</f>
        <v>0</v>
      </c>
      <c r="H496" s="113">
        <f>H497</f>
        <v>101.75718999999999</v>
      </c>
      <c r="I496" s="113">
        <f t="shared" si="313"/>
        <v>0</v>
      </c>
      <c r="J496" s="113">
        <f t="shared" si="313"/>
        <v>0</v>
      </c>
      <c r="K496" s="113"/>
      <c r="L496" s="113">
        <f t="shared" si="313"/>
        <v>0</v>
      </c>
      <c r="M496" s="113">
        <f t="shared" si="313"/>
        <v>0</v>
      </c>
      <c r="N496" s="113"/>
    </row>
    <row r="497" spans="1:14" ht="15.75" outlineLevel="7" x14ac:dyDescent="0.2">
      <c r="A497" s="9" t="s">
        <v>149</v>
      </c>
      <c r="B497" s="9" t="s">
        <v>218</v>
      </c>
      <c r="C497" s="182" t="s">
        <v>563</v>
      </c>
      <c r="D497" s="182" t="s">
        <v>28</v>
      </c>
      <c r="E497" s="180" t="s">
        <v>29</v>
      </c>
      <c r="F497" s="1">
        <v>101.75718999999999</v>
      </c>
      <c r="G497" s="1"/>
      <c r="H497" s="1">
        <f>F497+G497</f>
        <v>101.75718999999999</v>
      </c>
      <c r="I497" s="113"/>
      <c r="J497" s="113"/>
      <c r="K497" s="1"/>
      <c r="L497" s="113"/>
      <c r="M497" s="113"/>
      <c r="N497" s="1"/>
    </row>
    <row r="498" spans="1:14" ht="31.5" outlineLevel="5" x14ac:dyDescent="0.2">
      <c r="A498" s="4" t="s">
        <v>149</v>
      </c>
      <c r="B498" s="4" t="s">
        <v>218</v>
      </c>
      <c r="C498" s="181" t="s">
        <v>563</v>
      </c>
      <c r="D498" s="181"/>
      <c r="E498" s="102" t="s">
        <v>565</v>
      </c>
      <c r="F498" s="113">
        <f>F499</f>
        <v>101.75718999999999</v>
      </c>
      <c r="G498" s="113">
        <f t="shared" ref="G498:M498" si="314">G499</f>
        <v>0</v>
      </c>
      <c r="H498" s="113">
        <f>H499</f>
        <v>101.75718999999999</v>
      </c>
      <c r="I498" s="113">
        <f t="shared" si="314"/>
        <v>0</v>
      </c>
      <c r="J498" s="113">
        <f t="shared" si="314"/>
        <v>0</v>
      </c>
      <c r="K498" s="113"/>
      <c r="L498" s="113">
        <f t="shared" si="314"/>
        <v>0</v>
      </c>
      <c r="M498" s="113">
        <f t="shared" si="314"/>
        <v>0</v>
      </c>
      <c r="N498" s="113"/>
    </row>
    <row r="499" spans="1:14" ht="15.75" outlineLevel="7" x14ac:dyDescent="0.2">
      <c r="A499" s="9" t="s">
        <v>149</v>
      </c>
      <c r="B499" s="9" t="s">
        <v>218</v>
      </c>
      <c r="C499" s="182" t="s">
        <v>563</v>
      </c>
      <c r="D499" s="182" t="s">
        <v>28</v>
      </c>
      <c r="E499" s="180" t="s">
        <v>29</v>
      </c>
      <c r="F499" s="1">
        <v>101.75718999999999</v>
      </c>
      <c r="G499" s="1"/>
      <c r="H499" s="1">
        <f>F499+G499</f>
        <v>101.75718999999999</v>
      </c>
      <c r="I499" s="113"/>
      <c r="J499" s="113"/>
      <c r="K499" s="1"/>
      <c r="L499" s="113"/>
      <c r="M499" s="113"/>
      <c r="N499" s="1"/>
    </row>
    <row r="500" spans="1:14" ht="15.75" outlineLevel="1" x14ac:dyDescent="0.2">
      <c r="A500" s="4" t="s">
        <v>149</v>
      </c>
      <c r="B500" s="4" t="s">
        <v>193</v>
      </c>
      <c r="C500" s="4"/>
      <c r="D500" s="4"/>
      <c r="E500" s="8" t="s">
        <v>194</v>
      </c>
      <c r="F500" s="113">
        <f>F501</f>
        <v>150</v>
      </c>
      <c r="G500" s="113">
        <f t="shared" ref="G500:N504" si="315">G501</f>
        <v>0</v>
      </c>
      <c r="H500" s="113">
        <f>H501</f>
        <v>150</v>
      </c>
      <c r="I500" s="113">
        <f t="shared" si="315"/>
        <v>150</v>
      </c>
      <c r="J500" s="113">
        <f t="shared" si="315"/>
        <v>0</v>
      </c>
      <c r="K500" s="113">
        <f t="shared" si="315"/>
        <v>150</v>
      </c>
      <c r="L500" s="113">
        <f t="shared" si="315"/>
        <v>150</v>
      </c>
      <c r="M500" s="113">
        <f t="shared" si="315"/>
        <v>0</v>
      </c>
      <c r="N500" s="113">
        <f t="shared" si="315"/>
        <v>150</v>
      </c>
    </row>
    <row r="501" spans="1:14" ht="31.5" outlineLevel="2" x14ac:dyDescent="0.2">
      <c r="A501" s="4" t="s">
        <v>149</v>
      </c>
      <c r="B501" s="4" t="s">
        <v>193</v>
      </c>
      <c r="C501" s="4" t="s">
        <v>54</v>
      </c>
      <c r="D501" s="4"/>
      <c r="E501" s="8" t="s">
        <v>296</v>
      </c>
      <c r="F501" s="113">
        <f>F502</f>
        <v>150</v>
      </c>
      <c r="G501" s="113">
        <f t="shared" si="315"/>
        <v>0</v>
      </c>
      <c r="H501" s="113">
        <f>H502</f>
        <v>150</v>
      </c>
      <c r="I501" s="113">
        <f t="shared" si="315"/>
        <v>150</v>
      </c>
      <c r="J501" s="113">
        <f t="shared" si="315"/>
        <v>0</v>
      </c>
      <c r="K501" s="113">
        <f t="shared" si="315"/>
        <v>150</v>
      </c>
      <c r="L501" s="113">
        <f t="shared" si="315"/>
        <v>150</v>
      </c>
      <c r="M501" s="113">
        <f t="shared" si="315"/>
        <v>0</v>
      </c>
      <c r="N501" s="113">
        <f t="shared" si="315"/>
        <v>150</v>
      </c>
    </row>
    <row r="502" spans="1:14" ht="15.75" outlineLevel="3" x14ac:dyDescent="0.2">
      <c r="A502" s="4" t="s">
        <v>149</v>
      </c>
      <c r="B502" s="4" t="s">
        <v>193</v>
      </c>
      <c r="C502" s="181" t="s">
        <v>95</v>
      </c>
      <c r="D502" s="4"/>
      <c r="E502" s="200" t="s">
        <v>361</v>
      </c>
      <c r="F502" s="113">
        <f>F503</f>
        <v>150</v>
      </c>
      <c r="G502" s="113">
        <f t="shared" si="315"/>
        <v>0</v>
      </c>
      <c r="H502" s="113">
        <f>H503</f>
        <v>150</v>
      </c>
      <c r="I502" s="113">
        <f t="shared" si="315"/>
        <v>150</v>
      </c>
      <c r="J502" s="113">
        <f t="shared" si="315"/>
        <v>0</v>
      </c>
      <c r="K502" s="113">
        <f t="shared" si="315"/>
        <v>150</v>
      </c>
      <c r="L502" s="113">
        <f t="shared" si="315"/>
        <v>150</v>
      </c>
      <c r="M502" s="113">
        <f t="shared" si="315"/>
        <v>0</v>
      </c>
      <c r="N502" s="113">
        <f t="shared" si="315"/>
        <v>150</v>
      </c>
    </row>
    <row r="503" spans="1:14" ht="31.5" outlineLevel="4" x14ac:dyDescent="0.2">
      <c r="A503" s="4" t="s">
        <v>149</v>
      </c>
      <c r="B503" s="4" t="s">
        <v>193</v>
      </c>
      <c r="C503" s="181" t="s">
        <v>426</v>
      </c>
      <c r="D503" s="181"/>
      <c r="E503" s="102" t="s">
        <v>672</v>
      </c>
      <c r="F503" s="113">
        <f>F504</f>
        <v>150</v>
      </c>
      <c r="G503" s="113">
        <f t="shared" si="315"/>
        <v>0</v>
      </c>
      <c r="H503" s="113">
        <f>H504</f>
        <v>150</v>
      </c>
      <c r="I503" s="113">
        <f t="shared" si="315"/>
        <v>150</v>
      </c>
      <c r="J503" s="113">
        <f t="shared" si="315"/>
        <v>0</v>
      </c>
      <c r="K503" s="113">
        <f t="shared" si="315"/>
        <v>150</v>
      </c>
      <c r="L503" s="113">
        <f t="shared" si="315"/>
        <v>150</v>
      </c>
      <c r="M503" s="113">
        <f t="shared" si="315"/>
        <v>0</v>
      </c>
      <c r="N503" s="113">
        <f t="shared" si="315"/>
        <v>150</v>
      </c>
    </row>
    <row r="504" spans="1:14" s="171" customFormat="1" ht="15.75" outlineLevel="5" x14ac:dyDescent="0.2">
      <c r="A504" s="4" t="s">
        <v>149</v>
      </c>
      <c r="B504" s="4" t="s">
        <v>193</v>
      </c>
      <c r="C504" s="4" t="s">
        <v>427</v>
      </c>
      <c r="D504" s="4"/>
      <c r="E504" s="8" t="s">
        <v>9</v>
      </c>
      <c r="F504" s="113">
        <f>F505</f>
        <v>150</v>
      </c>
      <c r="G504" s="113">
        <f t="shared" si="315"/>
        <v>0</v>
      </c>
      <c r="H504" s="113">
        <f>H505</f>
        <v>150</v>
      </c>
      <c r="I504" s="113">
        <f t="shared" si="315"/>
        <v>150</v>
      </c>
      <c r="J504" s="113">
        <f t="shared" si="315"/>
        <v>0</v>
      </c>
      <c r="K504" s="113">
        <f t="shared" si="315"/>
        <v>150</v>
      </c>
      <c r="L504" s="113">
        <f t="shared" si="315"/>
        <v>150</v>
      </c>
      <c r="M504" s="113">
        <f t="shared" si="315"/>
        <v>0</v>
      </c>
      <c r="N504" s="113">
        <f t="shared" si="315"/>
        <v>150</v>
      </c>
    </row>
    <row r="505" spans="1:14" ht="15.75" outlineLevel="7" x14ac:dyDescent="0.2">
      <c r="A505" s="9" t="s">
        <v>149</v>
      </c>
      <c r="B505" s="9" t="s">
        <v>193</v>
      </c>
      <c r="C505" s="9" t="s">
        <v>427</v>
      </c>
      <c r="D505" s="9" t="s">
        <v>6</v>
      </c>
      <c r="E505" s="99" t="s">
        <v>7</v>
      </c>
      <c r="F505" s="1">
        <v>150</v>
      </c>
      <c r="G505" s="1"/>
      <c r="H505" s="1">
        <f>F505+G505</f>
        <v>150</v>
      </c>
      <c r="I505" s="100">
        <v>150</v>
      </c>
      <c r="J505" s="100"/>
      <c r="K505" s="1">
        <f>I505+J505</f>
        <v>150</v>
      </c>
      <c r="L505" s="100">
        <v>150</v>
      </c>
      <c r="M505" s="100"/>
      <c r="N505" s="1">
        <f>L505+M505</f>
        <v>150</v>
      </c>
    </row>
    <row r="506" spans="1:14" ht="15.75" outlineLevel="7" x14ac:dyDescent="0.2">
      <c r="A506" s="4" t="s">
        <v>149</v>
      </c>
      <c r="B506" s="4" t="s">
        <v>195</v>
      </c>
      <c r="C506" s="9"/>
      <c r="D506" s="9"/>
      <c r="E506" s="177" t="s">
        <v>196</v>
      </c>
      <c r="F506" s="113">
        <f>F507+F513+F519+F531</f>
        <v>109328.08500000001</v>
      </c>
      <c r="G506" s="113">
        <f t="shared" ref="G506:N506" si="316">G507+G513+G519+G531</f>
        <v>0</v>
      </c>
      <c r="H506" s="113">
        <f>H507+H513+H519+H531</f>
        <v>109328.08500000001</v>
      </c>
      <c r="I506" s="113">
        <f t="shared" si="316"/>
        <v>199043.514</v>
      </c>
      <c r="J506" s="113">
        <f t="shared" si="316"/>
        <v>0</v>
      </c>
      <c r="K506" s="113">
        <f t="shared" si="316"/>
        <v>199043.514</v>
      </c>
      <c r="L506" s="113">
        <f t="shared" si="316"/>
        <v>185896</v>
      </c>
      <c r="M506" s="113">
        <f t="shared" si="316"/>
        <v>0</v>
      </c>
      <c r="N506" s="113">
        <f t="shared" si="316"/>
        <v>185896</v>
      </c>
    </row>
    <row r="507" spans="1:14" ht="15.75" outlineLevel="1" x14ac:dyDescent="0.2">
      <c r="A507" s="4" t="s">
        <v>149</v>
      </c>
      <c r="B507" s="4" t="s">
        <v>197</v>
      </c>
      <c r="C507" s="4"/>
      <c r="D507" s="4"/>
      <c r="E507" s="8" t="s">
        <v>198</v>
      </c>
      <c r="F507" s="113">
        <f t="shared" ref="F507:N511" si="317">F508</f>
        <v>18000</v>
      </c>
      <c r="G507" s="113">
        <f t="shared" si="317"/>
        <v>0</v>
      </c>
      <c r="H507" s="113">
        <f t="shared" si="317"/>
        <v>18000</v>
      </c>
      <c r="I507" s="113">
        <f t="shared" si="317"/>
        <v>18000</v>
      </c>
      <c r="J507" s="113">
        <f t="shared" si="317"/>
        <v>0</v>
      </c>
      <c r="K507" s="113">
        <f t="shared" si="317"/>
        <v>18000</v>
      </c>
      <c r="L507" s="113">
        <f t="shared" si="317"/>
        <v>18000</v>
      </c>
      <c r="M507" s="113">
        <f t="shared" si="317"/>
        <v>0</v>
      </c>
      <c r="N507" s="113">
        <f t="shared" si="317"/>
        <v>18000</v>
      </c>
    </row>
    <row r="508" spans="1:14" ht="31.5" outlineLevel="2" x14ac:dyDescent="0.2">
      <c r="A508" s="4" t="s">
        <v>149</v>
      </c>
      <c r="B508" s="4" t="s">
        <v>197</v>
      </c>
      <c r="C508" s="4" t="s">
        <v>21</v>
      </c>
      <c r="D508" s="4"/>
      <c r="E508" s="8" t="s">
        <v>302</v>
      </c>
      <c r="F508" s="113">
        <f t="shared" si="317"/>
        <v>18000</v>
      </c>
      <c r="G508" s="113">
        <f t="shared" si="317"/>
        <v>0</v>
      </c>
      <c r="H508" s="113">
        <f t="shared" si="317"/>
        <v>18000</v>
      </c>
      <c r="I508" s="113">
        <f t="shared" si="317"/>
        <v>18000</v>
      </c>
      <c r="J508" s="113">
        <f t="shared" si="317"/>
        <v>0</v>
      </c>
      <c r="K508" s="113">
        <f t="shared" si="317"/>
        <v>18000</v>
      </c>
      <c r="L508" s="113">
        <f t="shared" si="317"/>
        <v>18000</v>
      </c>
      <c r="M508" s="113">
        <f t="shared" si="317"/>
        <v>0</v>
      </c>
      <c r="N508" s="113">
        <f t="shared" si="317"/>
        <v>18000</v>
      </c>
    </row>
    <row r="509" spans="1:14" ht="15.75" outlineLevel="3" x14ac:dyDescent="0.2">
      <c r="A509" s="4" t="s">
        <v>149</v>
      </c>
      <c r="B509" s="4" t="s">
        <v>197</v>
      </c>
      <c r="C509" s="4" t="s">
        <v>362</v>
      </c>
      <c r="D509" s="4"/>
      <c r="E509" s="8" t="s">
        <v>361</v>
      </c>
      <c r="F509" s="113">
        <f t="shared" si="317"/>
        <v>18000</v>
      </c>
      <c r="G509" s="113">
        <f t="shared" si="317"/>
        <v>0</v>
      </c>
      <c r="H509" s="113">
        <f t="shared" si="317"/>
        <v>18000</v>
      </c>
      <c r="I509" s="113">
        <f t="shared" si="317"/>
        <v>18000</v>
      </c>
      <c r="J509" s="113">
        <f t="shared" si="317"/>
        <v>0</v>
      </c>
      <c r="K509" s="113">
        <f t="shared" si="317"/>
        <v>18000</v>
      </c>
      <c r="L509" s="113">
        <f t="shared" si="317"/>
        <v>18000</v>
      </c>
      <c r="M509" s="113">
        <f t="shared" si="317"/>
        <v>0</v>
      </c>
      <c r="N509" s="113">
        <f t="shared" si="317"/>
        <v>18000</v>
      </c>
    </row>
    <row r="510" spans="1:14" ht="31.5" outlineLevel="4" x14ac:dyDescent="0.2">
      <c r="A510" s="4" t="s">
        <v>149</v>
      </c>
      <c r="B510" s="4" t="s">
        <v>197</v>
      </c>
      <c r="C510" s="4" t="s">
        <v>619</v>
      </c>
      <c r="D510" s="4"/>
      <c r="E510" s="8" t="s">
        <v>649</v>
      </c>
      <c r="F510" s="113">
        <f t="shared" si="317"/>
        <v>18000</v>
      </c>
      <c r="G510" s="113">
        <f t="shared" si="317"/>
        <v>0</v>
      </c>
      <c r="H510" s="113">
        <f t="shared" si="317"/>
        <v>18000</v>
      </c>
      <c r="I510" s="113">
        <f t="shared" si="317"/>
        <v>18000</v>
      </c>
      <c r="J510" s="113">
        <f t="shared" si="317"/>
        <v>0</v>
      </c>
      <c r="K510" s="113">
        <f t="shared" si="317"/>
        <v>18000</v>
      </c>
      <c r="L510" s="113">
        <f t="shared" si="317"/>
        <v>18000</v>
      </c>
      <c r="M510" s="113">
        <f t="shared" si="317"/>
        <v>0</v>
      </c>
      <c r="N510" s="113">
        <f t="shared" si="317"/>
        <v>18000</v>
      </c>
    </row>
    <row r="511" spans="1:14" ht="31.5" outlineLevel="5" x14ac:dyDescent="0.2">
      <c r="A511" s="4" t="s">
        <v>149</v>
      </c>
      <c r="B511" s="4" t="s">
        <v>197</v>
      </c>
      <c r="C511" s="4" t="s">
        <v>613</v>
      </c>
      <c r="D511" s="4"/>
      <c r="E511" s="8" t="s">
        <v>130</v>
      </c>
      <c r="F511" s="113">
        <f t="shared" si="317"/>
        <v>18000</v>
      </c>
      <c r="G511" s="113">
        <f t="shared" si="317"/>
        <v>0</v>
      </c>
      <c r="H511" s="113">
        <f t="shared" si="317"/>
        <v>18000</v>
      </c>
      <c r="I511" s="113">
        <f t="shared" si="317"/>
        <v>18000</v>
      </c>
      <c r="J511" s="113">
        <f t="shared" si="317"/>
        <v>0</v>
      </c>
      <c r="K511" s="113">
        <f t="shared" si="317"/>
        <v>18000</v>
      </c>
      <c r="L511" s="113">
        <f t="shared" si="317"/>
        <v>18000</v>
      </c>
      <c r="M511" s="113">
        <f t="shared" si="317"/>
        <v>0</v>
      </c>
      <c r="N511" s="113">
        <f t="shared" si="317"/>
        <v>18000</v>
      </c>
    </row>
    <row r="512" spans="1:14" ht="15.75" outlineLevel="7" x14ac:dyDescent="0.2">
      <c r="A512" s="9" t="s">
        <v>149</v>
      </c>
      <c r="B512" s="9" t="s">
        <v>197</v>
      </c>
      <c r="C512" s="9" t="s">
        <v>613</v>
      </c>
      <c r="D512" s="9" t="s">
        <v>17</v>
      </c>
      <c r="E512" s="99" t="s">
        <v>18</v>
      </c>
      <c r="F512" s="1">
        <v>18000</v>
      </c>
      <c r="G512" s="1"/>
      <c r="H512" s="1">
        <f>F512+G512</f>
        <v>18000</v>
      </c>
      <c r="I512" s="100">
        <v>18000</v>
      </c>
      <c r="J512" s="100"/>
      <c r="K512" s="1">
        <f>I512+J512</f>
        <v>18000</v>
      </c>
      <c r="L512" s="100">
        <v>18000</v>
      </c>
      <c r="M512" s="100"/>
      <c r="N512" s="1">
        <f>L512+M512</f>
        <v>18000</v>
      </c>
    </row>
    <row r="513" spans="1:14" ht="15.75" outlineLevel="7" x14ac:dyDescent="0.2">
      <c r="A513" s="4" t="s">
        <v>149</v>
      </c>
      <c r="B513" s="4" t="s">
        <v>199</v>
      </c>
      <c r="C513" s="4"/>
      <c r="D513" s="4"/>
      <c r="E513" s="8" t="s">
        <v>200</v>
      </c>
      <c r="F513" s="113">
        <f>F514</f>
        <v>24455.599999999999</v>
      </c>
      <c r="G513" s="113">
        <f t="shared" ref="G513:M517" si="318">G514</f>
        <v>0</v>
      </c>
      <c r="H513" s="113">
        <f>H514</f>
        <v>24455.599999999999</v>
      </c>
      <c r="I513" s="113">
        <f t="shared" si="318"/>
        <v>24455.599999999999</v>
      </c>
      <c r="J513" s="113">
        <f t="shared" si="318"/>
        <v>0</v>
      </c>
      <c r="K513" s="113">
        <f t="shared" si="318"/>
        <v>24455.599999999999</v>
      </c>
      <c r="L513" s="113">
        <f t="shared" si="318"/>
        <v>0</v>
      </c>
      <c r="M513" s="113">
        <f t="shared" si="318"/>
        <v>0</v>
      </c>
      <c r="N513" s="113"/>
    </row>
    <row r="514" spans="1:14" ht="31.5" outlineLevel="7" x14ac:dyDescent="0.2">
      <c r="A514" s="101" t="s">
        <v>149</v>
      </c>
      <c r="B514" s="101" t="s">
        <v>199</v>
      </c>
      <c r="C514" s="4" t="s">
        <v>47</v>
      </c>
      <c r="D514" s="4"/>
      <c r="E514" s="8" t="s">
        <v>300</v>
      </c>
      <c r="F514" s="113">
        <f>F515</f>
        <v>24455.599999999999</v>
      </c>
      <c r="G514" s="113">
        <f t="shared" si="318"/>
        <v>0</v>
      </c>
      <c r="H514" s="113">
        <f>H515</f>
        <v>24455.599999999999</v>
      </c>
      <c r="I514" s="113">
        <f t="shared" si="318"/>
        <v>24455.599999999999</v>
      </c>
      <c r="J514" s="113">
        <f t="shared" si="318"/>
        <v>0</v>
      </c>
      <c r="K514" s="113">
        <f t="shared" si="318"/>
        <v>24455.599999999999</v>
      </c>
      <c r="L514" s="113">
        <f t="shared" si="318"/>
        <v>0</v>
      </c>
      <c r="M514" s="113">
        <f t="shared" si="318"/>
        <v>0</v>
      </c>
      <c r="N514" s="113"/>
    </row>
    <row r="515" spans="1:14" ht="15.75" outlineLevel="7" x14ac:dyDescent="0.2">
      <c r="A515" s="101" t="s">
        <v>149</v>
      </c>
      <c r="B515" s="101" t="s">
        <v>199</v>
      </c>
      <c r="C515" s="101" t="s">
        <v>51</v>
      </c>
      <c r="D515" s="101"/>
      <c r="E515" s="102" t="s">
        <v>361</v>
      </c>
      <c r="F515" s="113">
        <f>F516</f>
        <v>24455.599999999999</v>
      </c>
      <c r="G515" s="113">
        <f t="shared" si="318"/>
        <v>0</v>
      </c>
      <c r="H515" s="113">
        <f>H516</f>
        <v>24455.599999999999</v>
      </c>
      <c r="I515" s="113">
        <f t="shared" si="318"/>
        <v>24455.599999999999</v>
      </c>
      <c r="J515" s="113">
        <f t="shared" si="318"/>
        <v>0</v>
      </c>
      <c r="K515" s="113">
        <f t="shared" si="318"/>
        <v>24455.599999999999</v>
      </c>
      <c r="L515" s="113">
        <f t="shared" si="318"/>
        <v>0</v>
      </c>
      <c r="M515" s="113">
        <f t="shared" si="318"/>
        <v>0</v>
      </c>
      <c r="N515" s="113"/>
    </row>
    <row r="516" spans="1:14" ht="31.5" outlineLevel="7" x14ac:dyDescent="0.2">
      <c r="A516" s="101" t="s">
        <v>149</v>
      </c>
      <c r="B516" s="101" t="s">
        <v>199</v>
      </c>
      <c r="C516" s="101" t="s">
        <v>507</v>
      </c>
      <c r="D516" s="101"/>
      <c r="E516" s="102" t="s">
        <v>673</v>
      </c>
      <c r="F516" s="113">
        <f>F517</f>
        <v>24455.599999999999</v>
      </c>
      <c r="G516" s="113">
        <f t="shared" si="318"/>
        <v>0</v>
      </c>
      <c r="H516" s="113">
        <f>H517</f>
        <v>24455.599999999999</v>
      </c>
      <c r="I516" s="113">
        <f t="shared" si="318"/>
        <v>24455.599999999999</v>
      </c>
      <c r="J516" s="113">
        <f t="shared" si="318"/>
        <v>0</v>
      </c>
      <c r="K516" s="113">
        <f t="shared" si="318"/>
        <v>24455.599999999999</v>
      </c>
      <c r="L516" s="113">
        <f t="shared" si="318"/>
        <v>0</v>
      </c>
      <c r="M516" s="113">
        <f t="shared" si="318"/>
        <v>0</v>
      </c>
      <c r="N516" s="113"/>
    </row>
    <row r="517" spans="1:14" ht="63" outlineLevel="7" x14ac:dyDescent="0.2">
      <c r="A517" s="101" t="s">
        <v>149</v>
      </c>
      <c r="B517" s="101" t="s">
        <v>199</v>
      </c>
      <c r="C517" s="101" t="s">
        <v>511</v>
      </c>
      <c r="D517" s="101"/>
      <c r="E517" s="201" t="s">
        <v>260</v>
      </c>
      <c r="F517" s="113">
        <f>F518</f>
        <v>24455.599999999999</v>
      </c>
      <c r="G517" s="113">
        <f t="shared" si="318"/>
        <v>0</v>
      </c>
      <c r="H517" s="113">
        <f>H518</f>
        <v>24455.599999999999</v>
      </c>
      <c r="I517" s="113">
        <f t="shared" si="318"/>
        <v>24455.599999999999</v>
      </c>
      <c r="J517" s="113">
        <f t="shared" si="318"/>
        <v>0</v>
      </c>
      <c r="K517" s="113">
        <f t="shared" si="318"/>
        <v>24455.599999999999</v>
      </c>
      <c r="L517" s="113">
        <f t="shared" si="318"/>
        <v>0</v>
      </c>
      <c r="M517" s="113">
        <f t="shared" si="318"/>
        <v>0</v>
      </c>
      <c r="N517" s="113"/>
    </row>
    <row r="518" spans="1:14" ht="15.75" outlineLevel="7" x14ac:dyDescent="0.2">
      <c r="A518" s="179" t="s">
        <v>149</v>
      </c>
      <c r="B518" s="179" t="s">
        <v>199</v>
      </c>
      <c r="C518" s="179" t="s">
        <v>511</v>
      </c>
      <c r="D518" s="179" t="s">
        <v>13</v>
      </c>
      <c r="E518" s="180" t="s">
        <v>14</v>
      </c>
      <c r="F518" s="1">
        <v>24455.599999999999</v>
      </c>
      <c r="G518" s="1"/>
      <c r="H518" s="1">
        <f>F518+G518</f>
        <v>24455.599999999999</v>
      </c>
      <c r="I518" s="1">
        <v>24455.599999999999</v>
      </c>
      <c r="J518" s="1"/>
      <c r="K518" s="1">
        <f>I518+J518</f>
        <v>24455.599999999999</v>
      </c>
      <c r="L518" s="1"/>
      <c r="M518" s="1"/>
      <c r="N518" s="1"/>
    </row>
    <row r="519" spans="1:14" ht="15.75" outlineLevel="1" x14ac:dyDescent="0.2">
      <c r="A519" s="4" t="s">
        <v>149</v>
      </c>
      <c r="B519" s="4" t="s">
        <v>201</v>
      </c>
      <c r="C519" s="4"/>
      <c r="D519" s="4"/>
      <c r="E519" s="8" t="s">
        <v>202</v>
      </c>
      <c r="F519" s="113">
        <f>F520</f>
        <v>44789.285000000003</v>
      </c>
      <c r="G519" s="113">
        <f t="shared" ref="G519:N521" si="319">G520</f>
        <v>0</v>
      </c>
      <c r="H519" s="113">
        <f>H520</f>
        <v>44789.285000000003</v>
      </c>
      <c r="I519" s="113">
        <f t="shared" si="319"/>
        <v>139504.71399999998</v>
      </c>
      <c r="J519" s="113">
        <f t="shared" si="319"/>
        <v>0</v>
      </c>
      <c r="K519" s="113">
        <f t="shared" si="319"/>
        <v>139504.71399999998</v>
      </c>
      <c r="L519" s="113">
        <f t="shared" si="319"/>
        <v>150812.79999999999</v>
      </c>
      <c r="M519" s="113">
        <f t="shared" si="319"/>
        <v>0</v>
      </c>
      <c r="N519" s="113">
        <f t="shared" si="319"/>
        <v>150812.79999999999</v>
      </c>
    </row>
    <row r="520" spans="1:14" ht="31.5" outlineLevel="2" x14ac:dyDescent="0.2">
      <c r="A520" s="4" t="s">
        <v>149</v>
      </c>
      <c r="B520" s="4" t="s">
        <v>201</v>
      </c>
      <c r="C520" s="4" t="s">
        <v>20</v>
      </c>
      <c r="D520" s="4"/>
      <c r="E520" s="8" t="s">
        <v>308</v>
      </c>
      <c r="F520" s="113">
        <f>F521</f>
        <v>44789.285000000003</v>
      </c>
      <c r="G520" s="113">
        <f t="shared" si="319"/>
        <v>0</v>
      </c>
      <c r="H520" s="113">
        <f>H521</f>
        <v>44789.285000000003</v>
      </c>
      <c r="I520" s="113">
        <f t="shared" si="319"/>
        <v>139504.71399999998</v>
      </c>
      <c r="J520" s="113">
        <f t="shared" si="319"/>
        <v>0</v>
      </c>
      <c r="K520" s="113">
        <f t="shared" si="319"/>
        <v>139504.71399999998</v>
      </c>
      <c r="L520" s="113">
        <f t="shared" si="319"/>
        <v>150812.79999999999</v>
      </c>
      <c r="M520" s="113">
        <f t="shared" si="319"/>
        <v>0</v>
      </c>
      <c r="N520" s="113">
        <f t="shared" si="319"/>
        <v>150812.79999999999</v>
      </c>
    </row>
    <row r="521" spans="1:14" ht="15.75" outlineLevel="2" x14ac:dyDescent="0.2">
      <c r="A521" s="4" t="s">
        <v>149</v>
      </c>
      <c r="B521" s="4" t="s">
        <v>201</v>
      </c>
      <c r="C521" s="4" t="s">
        <v>76</v>
      </c>
      <c r="D521" s="4"/>
      <c r="E521" s="8" t="s">
        <v>361</v>
      </c>
      <c r="F521" s="113">
        <f>F522</f>
        <v>44789.285000000003</v>
      </c>
      <c r="G521" s="113">
        <f t="shared" si="319"/>
        <v>0</v>
      </c>
      <c r="H521" s="113">
        <f>H522</f>
        <v>44789.285000000003</v>
      </c>
      <c r="I521" s="113">
        <f t="shared" si="319"/>
        <v>139504.71399999998</v>
      </c>
      <c r="J521" s="113">
        <f t="shared" si="319"/>
        <v>0</v>
      </c>
      <c r="K521" s="113">
        <f t="shared" si="319"/>
        <v>139504.71399999998</v>
      </c>
      <c r="L521" s="113">
        <f t="shared" si="319"/>
        <v>150812.79999999999</v>
      </c>
      <c r="M521" s="113">
        <f t="shared" si="319"/>
        <v>0</v>
      </c>
      <c r="N521" s="113">
        <f t="shared" si="319"/>
        <v>150812.79999999999</v>
      </c>
    </row>
    <row r="522" spans="1:14" ht="15.75" outlineLevel="2" x14ac:dyDescent="0.2">
      <c r="A522" s="4" t="s">
        <v>149</v>
      </c>
      <c r="B522" s="4" t="s">
        <v>201</v>
      </c>
      <c r="C522" s="4" t="s">
        <v>77</v>
      </c>
      <c r="D522" s="4"/>
      <c r="E522" s="8" t="s">
        <v>626</v>
      </c>
      <c r="F522" s="113">
        <f>F523+F525+F527+F529</f>
        <v>44789.285000000003</v>
      </c>
      <c r="G522" s="113">
        <f t="shared" ref="G522:N522" si="320">G523+G525+G527+G529</f>
        <v>0</v>
      </c>
      <c r="H522" s="113">
        <f>H523+H525+H527+H529</f>
        <v>44789.285000000003</v>
      </c>
      <c r="I522" s="113">
        <f t="shared" si="320"/>
        <v>139504.71399999998</v>
      </c>
      <c r="J522" s="113">
        <f t="shared" si="320"/>
        <v>0</v>
      </c>
      <c r="K522" s="113">
        <f t="shared" si="320"/>
        <v>139504.71399999998</v>
      </c>
      <c r="L522" s="113">
        <f t="shared" si="320"/>
        <v>150812.79999999999</v>
      </c>
      <c r="M522" s="113">
        <f t="shared" si="320"/>
        <v>0</v>
      </c>
      <c r="N522" s="113">
        <f t="shared" si="320"/>
        <v>150812.79999999999</v>
      </c>
    </row>
    <row r="523" spans="1:14" ht="15.75" outlineLevel="2" x14ac:dyDescent="0.2">
      <c r="A523" s="4" t="s">
        <v>149</v>
      </c>
      <c r="B523" s="4" t="s">
        <v>201</v>
      </c>
      <c r="C523" s="181" t="s">
        <v>580</v>
      </c>
      <c r="D523" s="4"/>
      <c r="E523" s="8" t="s">
        <v>347</v>
      </c>
      <c r="F523" s="113">
        <f>F524</f>
        <v>6992.9269999999997</v>
      </c>
      <c r="G523" s="113">
        <f t="shared" ref="G523:M523" si="321">G524</f>
        <v>0</v>
      </c>
      <c r="H523" s="113">
        <f>H524</f>
        <v>6992.9269999999997</v>
      </c>
      <c r="I523" s="113">
        <f t="shared" si="321"/>
        <v>3949.491</v>
      </c>
      <c r="J523" s="113">
        <f t="shared" si="321"/>
        <v>0</v>
      </c>
      <c r="K523" s="113">
        <f t="shared" si="321"/>
        <v>3949.491</v>
      </c>
      <c r="L523" s="113">
        <f t="shared" si="321"/>
        <v>0</v>
      </c>
      <c r="M523" s="113">
        <f t="shared" si="321"/>
        <v>0</v>
      </c>
      <c r="N523" s="113"/>
    </row>
    <row r="524" spans="1:14" ht="15.75" outlineLevel="2" x14ac:dyDescent="0.2">
      <c r="A524" s="9" t="s">
        <v>149</v>
      </c>
      <c r="B524" s="9" t="s">
        <v>201</v>
      </c>
      <c r="C524" s="182" t="s">
        <v>580</v>
      </c>
      <c r="D524" s="9" t="s">
        <v>17</v>
      </c>
      <c r="E524" s="99" t="s">
        <v>18</v>
      </c>
      <c r="F524" s="1">
        <v>6992.9269999999997</v>
      </c>
      <c r="G524" s="1"/>
      <c r="H524" s="1">
        <f>F524+G524</f>
        <v>6992.9269999999997</v>
      </c>
      <c r="I524" s="100">
        <v>3949.491</v>
      </c>
      <c r="J524" s="100"/>
      <c r="K524" s="1">
        <f>I524+J524</f>
        <v>3949.491</v>
      </c>
      <c r="L524" s="100"/>
      <c r="M524" s="100"/>
      <c r="N524" s="1"/>
    </row>
    <row r="525" spans="1:14" ht="63" outlineLevel="2" x14ac:dyDescent="0.2">
      <c r="A525" s="101" t="s">
        <v>149</v>
      </c>
      <c r="B525" s="101" t="s">
        <v>201</v>
      </c>
      <c r="C525" s="101" t="s">
        <v>583</v>
      </c>
      <c r="D525" s="101"/>
      <c r="E525" s="201" t="s">
        <v>274</v>
      </c>
      <c r="F525" s="113">
        <f>F526</f>
        <v>25669.9</v>
      </c>
      <c r="G525" s="113">
        <f t="shared" ref="G525:N525" si="322">G526</f>
        <v>0</v>
      </c>
      <c r="H525" s="113">
        <f>H526</f>
        <v>25669.9</v>
      </c>
      <c r="I525" s="113">
        <f t="shared" si="322"/>
        <v>124071.2</v>
      </c>
      <c r="J525" s="113">
        <f t="shared" si="322"/>
        <v>0</v>
      </c>
      <c r="K525" s="113">
        <f t="shared" si="322"/>
        <v>124071.2</v>
      </c>
      <c r="L525" s="113">
        <f t="shared" si="322"/>
        <v>145462.79999999999</v>
      </c>
      <c r="M525" s="113">
        <f t="shared" si="322"/>
        <v>0</v>
      </c>
      <c r="N525" s="113">
        <f t="shared" si="322"/>
        <v>145462.79999999999</v>
      </c>
    </row>
    <row r="526" spans="1:14" ht="15.75" outlineLevel="2" x14ac:dyDescent="0.2">
      <c r="A526" s="179" t="s">
        <v>149</v>
      </c>
      <c r="B526" s="179" t="s">
        <v>201</v>
      </c>
      <c r="C526" s="179" t="s">
        <v>583</v>
      </c>
      <c r="D526" s="179" t="s">
        <v>38</v>
      </c>
      <c r="E526" s="180" t="s">
        <v>39</v>
      </c>
      <c r="F526" s="1">
        <v>25669.9</v>
      </c>
      <c r="G526" s="1"/>
      <c r="H526" s="1">
        <f>F526+G526</f>
        <v>25669.9</v>
      </c>
      <c r="I526" s="1">
        <v>124071.2</v>
      </c>
      <c r="J526" s="1"/>
      <c r="K526" s="1">
        <f>I526+J526</f>
        <v>124071.2</v>
      </c>
      <c r="L526" s="1">
        <v>145462.79999999999</v>
      </c>
      <c r="M526" s="1"/>
      <c r="N526" s="1">
        <f>L526+M526</f>
        <v>145462.79999999999</v>
      </c>
    </row>
    <row r="527" spans="1:14" ht="47.25" outlineLevel="2" x14ac:dyDescent="0.2">
      <c r="A527" s="4" t="s">
        <v>149</v>
      </c>
      <c r="B527" s="4" t="s">
        <v>201</v>
      </c>
      <c r="C527" s="4" t="s">
        <v>584</v>
      </c>
      <c r="D527" s="4"/>
      <c r="E527" s="8" t="s">
        <v>293</v>
      </c>
      <c r="F527" s="113">
        <f>F528</f>
        <v>5350</v>
      </c>
      <c r="G527" s="113">
        <f t="shared" ref="G527:N527" si="323">G528</f>
        <v>0</v>
      </c>
      <c r="H527" s="113">
        <f>H528</f>
        <v>5350</v>
      </c>
      <c r="I527" s="113">
        <f t="shared" si="323"/>
        <v>5350</v>
      </c>
      <c r="J527" s="113">
        <f t="shared" si="323"/>
        <v>0</v>
      </c>
      <c r="K527" s="113">
        <f t="shared" si="323"/>
        <v>5350</v>
      </c>
      <c r="L527" s="113">
        <f t="shared" si="323"/>
        <v>5350</v>
      </c>
      <c r="M527" s="113">
        <f t="shared" si="323"/>
        <v>0</v>
      </c>
      <c r="N527" s="113">
        <f t="shared" si="323"/>
        <v>5350</v>
      </c>
    </row>
    <row r="528" spans="1:14" ht="15.75" outlineLevel="2" x14ac:dyDescent="0.2">
      <c r="A528" s="9" t="s">
        <v>149</v>
      </c>
      <c r="B528" s="9" t="s">
        <v>201</v>
      </c>
      <c r="C528" s="9" t="s">
        <v>584</v>
      </c>
      <c r="D528" s="9" t="s">
        <v>17</v>
      </c>
      <c r="E528" s="99" t="s">
        <v>18</v>
      </c>
      <c r="F528" s="1">
        <v>5350</v>
      </c>
      <c r="G528" s="1"/>
      <c r="H528" s="1">
        <f>F528+G528</f>
        <v>5350</v>
      </c>
      <c r="I528" s="100">
        <v>5350</v>
      </c>
      <c r="J528" s="100"/>
      <c r="K528" s="1">
        <f>I528+J528</f>
        <v>5350</v>
      </c>
      <c r="L528" s="100">
        <v>5350</v>
      </c>
      <c r="M528" s="100"/>
      <c r="N528" s="1">
        <f>L528+M528</f>
        <v>5350</v>
      </c>
    </row>
    <row r="529" spans="1:14" ht="47.25" outlineLevel="2" x14ac:dyDescent="0.2">
      <c r="A529" s="4" t="s">
        <v>149</v>
      </c>
      <c r="B529" s="4" t="s">
        <v>201</v>
      </c>
      <c r="C529" s="4" t="s">
        <v>584</v>
      </c>
      <c r="D529" s="4"/>
      <c r="E529" s="8" t="s">
        <v>294</v>
      </c>
      <c r="F529" s="113">
        <f>F530</f>
        <v>6776.4579999999996</v>
      </c>
      <c r="G529" s="113">
        <f t="shared" ref="G529:M529" si="324">G530</f>
        <v>0</v>
      </c>
      <c r="H529" s="113">
        <f>H530</f>
        <v>6776.4579999999996</v>
      </c>
      <c r="I529" s="113">
        <f t="shared" si="324"/>
        <v>6134.0230000000001</v>
      </c>
      <c r="J529" s="113">
        <f t="shared" si="324"/>
        <v>0</v>
      </c>
      <c r="K529" s="113">
        <f t="shared" si="324"/>
        <v>6134.0230000000001</v>
      </c>
      <c r="L529" s="113">
        <f t="shared" si="324"/>
        <v>0</v>
      </c>
      <c r="M529" s="113">
        <f t="shared" si="324"/>
        <v>0</v>
      </c>
      <c r="N529" s="113"/>
    </row>
    <row r="530" spans="1:14" ht="15.75" outlineLevel="2" x14ac:dyDescent="0.2">
      <c r="A530" s="9" t="s">
        <v>149</v>
      </c>
      <c r="B530" s="9" t="s">
        <v>201</v>
      </c>
      <c r="C530" s="9" t="s">
        <v>584</v>
      </c>
      <c r="D530" s="9" t="s">
        <v>17</v>
      </c>
      <c r="E530" s="99" t="s">
        <v>18</v>
      </c>
      <c r="F530" s="1">
        <v>6776.4579999999996</v>
      </c>
      <c r="G530" s="1"/>
      <c r="H530" s="1">
        <f>F530+G530</f>
        <v>6776.4579999999996</v>
      </c>
      <c r="I530" s="100">
        <v>6134.0230000000001</v>
      </c>
      <c r="J530" s="100"/>
      <c r="K530" s="1">
        <f>I530+J530</f>
        <v>6134.0230000000001</v>
      </c>
      <c r="L530" s="100"/>
      <c r="M530" s="100"/>
      <c r="N530" s="1"/>
    </row>
    <row r="531" spans="1:14" ht="15.75" outlineLevel="2" x14ac:dyDescent="0.2">
      <c r="A531" s="4" t="s">
        <v>149</v>
      </c>
      <c r="B531" s="4" t="s">
        <v>203</v>
      </c>
      <c r="C531" s="4"/>
      <c r="D531" s="4"/>
      <c r="E531" s="8" t="s">
        <v>204</v>
      </c>
      <c r="F531" s="113">
        <f>F532+F537+F547</f>
        <v>22083.200000000001</v>
      </c>
      <c r="G531" s="113">
        <f t="shared" ref="G531:N531" si="325">G532+G537+G547</f>
        <v>0</v>
      </c>
      <c r="H531" s="113">
        <f>H532+H537+H547</f>
        <v>22083.200000000001</v>
      </c>
      <c r="I531" s="113">
        <f t="shared" si="325"/>
        <v>17083.2</v>
      </c>
      <c r="J531" s="113">
        <f t="shared" si="325"/>
        <v>0</v>
      </c>
      <c r="K531" s="113">
        <f t="shared" si="325"/>
        <v>17083.2</v>
      </c>
      <c r="L531" s="113">
        <f t="shared" si="325"/>
        <v>17083.2</v>
      </c>
      <c r="M531" s="113">
        <f t="shared" si="325"/>
        <v>0</v>
      </c>
      <c r="N531" s="113">
        <f t="shared" si="325"/>
        <v>17083.2</v>
      </c>
    </row>
    <row r="532" spans="1:14" ht="31.5" outlineLevel="2" x14ac:dyDescent="0.2">
      <c r="A532" s="4" t="s">
        <v>149</v>
      </c>
      <c r="B532" s="4" t="s">
        <v>203</v>
      </c>
      <c r="C532" s="4" t="s">
        <v>47</v>
      </c>
      <c r="D532" s="4"/>
      <c r="E532" s="8" t="s">
        <v>300</v>
      </c>
      <c r="F532" s="113">
        <f t="shared" ref="F532:N535" si="326">F533</f>
        <v>784</v>
      </c>
      <c r="G532" s="113">
        <f t="shared" si="326"/>
        <v>0</v>
      </c>
      <c r="H532" s="113">
        <f t="shared" si="326"/>
        <v>784</v>
      </c>
      <c r="I532" s="113">
        <f t="shared" si="326"/>
        <v>784</v>
      </c>
      <c r="J532" s="113">
        <f t="shared" si="326"/>
        <v>0</v>
      </c>
      <c r="K532" s="113">
        <f t="shared" si="326"/>
        <v>784</v>
      </c>
      <c r="L532" s="113">
        <f t="shared" si="326"/>
        <v>784</v>
      </c>
      <c r="M532" s="113">
        <f t="shared" si="326"/>
        <v>0</v>
      </c>
      <c r="N532" s="113">
        <f t="shared" si="326"/>
        <v>784</v>
      </c>
    </row>
    <row r="533" spans="1:14" ht="15.75" outlineLevel="1" x14ac:dyDescent="0.2">
      <c r="A533" s="4" t="s">
        <v>149</v>
      </c>
      <c r="B533" s="4" t="s">
        <v>203</v>
      </c>
      <c r="C533" s="4" t="s">
        <v>51</v>
      </c>
      <c r="D533" s="4"/>
      <c r="E533" s="8" t="s">
        <v>361</v>
      </c>
      <c r="F533" s="113">
        <f t="shared" si="326"/>
        <v>784</v>
      </c>
      <c r="G533" s="113">
        <f t="shared" si="326"/>
        <v>0</v>
      </c>
      <c r="H533" s="113">
        <f t="shared" si="326"/>
        <v>784</v>
      </c>
      <c r="I533" s="113">
        <f t="shared" si="326"/>
        <v>784</v>
      </c>
      <c r="J533" s="113">
        <f t="shared" si="326"/>
        <v>0</v>
      </c>
      <c r="K533" s="113">
        <f t="shared" si="326"/>
        <v>784</v>
      </c>
      <c r="L533" s="113">
        <f t="shared" si="326"/>
        <v>784</v>
      </c>
      <c r="M533" s="113">
        <f t="shared" si="326"/>
        <v>0</v>
      </c>
      <c r="N533" s="113">
        <f t="shared" si="326"/>
        <v>784</v>
      </c>
    </row>
    <row r="534" spans="1:14" ht="31.5" outlineLevel="2" x14ac:dyDescent="0.2">
      <c r="A534" s="4" t="s">
        <v>149</v>
      </c>
      <c r="B534" s="4" t="s">
        <v>203</v>
      </c>
      <c r="C534" s="4" t="s">
        <v>507</v>
      </c>
      <c r="D534" s="4"/>
      <c r="E534" s="102" t="s">
        <v>673</v>
      </c>
      <c r="F534" s="113">
        <f t="shared" si="326"/>
        <v>784</v>
      </c>
      <c r="G534" s="113">
        <f t="shared" si="326"/>
        <v>0</v>
      </c>
      <c r="H534" s="113">
        <f t="shared" si="326"/>
        <v>784</v>
      </c>
      <c r="I534" s="113">
        <f t="shared" si="326"/>
        <v>784</v>
      </c>
      <c r="J534" s="113">
        <f t="shared" si="326"/>
        <v>0</v>
      </c>
      <c r="K534" s="113">
        <f t="shared" si="326"/>
        <v>784</v>
      </c>
      <c r="L534" s="113">
        <f t="shared" si="326"/>
        <v>784</v>
      </c>
      <c r="M534" s="113">
        <f t="shared" si="326"/>
        <v>0</v>
      </c>
      <c r="N534" s="113">
        <f t="shared" si="326"/>
        <v>784</v>
      </c>
    </row>
    <row r="535" spans="1:14" ht="15.75" outlineLevel="3" x14ac:dyDescent="0.2">
      <c r="A535" s="4" t="s">
        <v>149</v>
      </c>
      <c r="B535" s="4" t="s">
        <v>203</v>
      </c>
      <c r="C535" s="4" t="s">
        <v>510</v>
      </c>
      <c r="D535" s="4"/>
      <c r="E535" s="8" t="s">
        <v>729</v>
      </c>
      <c r="F535" s="113">
        <f t="shared" si="326"/>
        <v>784</v>
      </c>
      <c r="G535" s="113">
        <f t="shared" si="326"/>
        <v>0</v>
      </c>
      <c r="H535" s="113">
        <f t="shared" si="326"/>
        <v>784</v>
      </c>
      <c r="I535" s="113">
        <f t="shared" si="326"/>
        <v>784</v>
      </c>
      <c r="J535" s="113">
        <f t="shared" si="326"/>
        <v>0</v>
      </c>
      <c r="K535" s="113">
        <f t="shared" si="326"/>
        <v>784</v>
      </c>
      <c r="L535" s="113">
        <f t="shared" si="326"/>
        <v>784</v>
      </c>
      <c r="M535" s="113">
        <f t="shared" si="326"/>
        <v>0</v>
      </c>
      <c r="N535" s="113">
        <f t="shared" si="326"/>
        <v>784</v>
      </c>
    </row>
    <row r="536" spans="1:14" ht="15.75" outlineLevel="4" x14ac:dyDescent="0.2">
      <c r="A536" s="9" t="s">
        <v>149</v>
      </c>
      <c r="B536" s="9" t="s">
        <v>203</v>
      </c>
      <c r="C536" s="9" t="s">
        <v>510</v>
      </c>
      <c r="D536" s="9" t="s">
        <v>13</v>
      </c>
      <c r="E536" s="99" t="s">
        <v>14</v>
      </c>
      <c r="F536" s="1">
        <v>784</v>
      </c>
      <c r="G536" s="1"/>
      <c r="H536" s="1">
        <f>F536+G536</f>
        <v>784</v>
      </c>
      <c r="I536" s="100">
        <v>784</v>
      </c>
      <c r="J536" s="100"/>
      <c r="K536" s="1">
        <f>I536+J536</f>
        <v>784</v>
      </c>
      <c r="L536" s="100">
        <v>784</v>
      </c>
      <c r="M536" s="100"/>
      <c r="N536" s="1">
        <f>L536+M536</f>
        <v>784</v>
      </c>
    </row>
    <row r="537" spans="1:14" ht="31.5" outlineLevel="5" x14ac:dyDescent="0.2">
      <c r="A537" s="4" t="s">
        <v>149</v>
      </c>
      <c r="B537" s="4" t="s">
        <v>203</v>
      </c>
      <c r="C537" s="4" t="s">
        <v>26</v>
      </c>
      <c r="D537" s="4"/>
      <c r="E537" s="8" t="s">
        <v>309</v>
      </c>
      <c r="F537" s="113">
        <f>F538</f>
        <v>6288</v>
      </c>
      <c r="G537" s="113">
        <f t="shared" ref="G537:N537" si="327">G538</f>
        <v>0</v>
      </c>
      <c r="H537" s="113">
        <f>H538</f>
        <v>6288</v>
      </c>
      <c r="I537" s="113">
        <f t="shared" si="327"/>
        <v>6288</v>
      </c>
      <c r="J537" s="113">
        <f t="shared" si="327"/>
        <v>0</v>
      </c>
      <c r="K537" s="113">
        <f t="shared" si="327"/>
        <v>6288</v>
      </c>
      <c r="L537" s="113">
        <f t="shared" si="327"/>
        <v>6288</v>
      </c>
      <c r="M537" s="113">
        <f t="shared" si="327"/>
        <v>0</v>
      </c>
      <c r="N537" s="113">
        <f t="shared" si="327"/>
        <v>6288</v>
      </c>
    </row>
    <row r="538" spans="1:14" ht="15.75" outlineLevel="7" x14ac:dyDescent="0.2">
      <c r="A538" s="4" t="s">
        <v>149</v>
      </c>
      <c r="B538" s="4" t="s">
        <v>203</v>
      </c>
      <c r="C538" s="4" t="s">
        <v>72</v>
      </c>
      <c r="D538" s="4"/>
      <c r="E538" s="102" t="s">
        <v>361</v>
      </c>
      <c r="F538" s="113">
        <f>F539+F544</f>
        <v>6288</v>
      </c>
      <c r="G538" s="113">
        <f t="shared" ref="G538:N538" si="328">G539+G544</f>
        <v>0</v>
      </c>
      <c r="H538" s="113">
        <f>H539+H544</f>
        <v>6288</v>
      </c>
      <c r="I538" s="113">
        <f t="shared" si="328"/>
        <v>6288</v>
      </c>
      <c r="J538" s="113">
        <f t="shared" si="328"/>
        <v>0</v>
      </c>
      <c r="K538" s="113">
        <f t="shared" si="328"/>
        <v>6288</v>
      </c>
      <c r="L538" s="113">
        <f t="shared" si="328"/>
        <v>6288</v>
      </c>
      <c r="M538" s="113">
        <f t="shared" si="328"/>
        <v>0</v>
      </c>
      <c r="N538" s="113">
        <f t="shared" si="328"/>
        <v>6288</v>
      </c>
    </row>
    <row r="539" spans="1:14" ht="31.5" outlineLevel="2" x14ac:dyDescent="0.2">
      <c r="A539" s="4" t="s">
        <v>149</v>
      </c>
      <c r="B539" s="4" t="s">
        <v>203</v>
      </c>
      <c r="C539" s="4" t="s">
        <v>574</v>
      </c>
      <c r="D539" s="4"/>
      <c r="E539" s="102" t="s">
        <v>647</v>
      </c>
      <c r="F539" s="113">
        <f>F540+F542</f>
        <v>3208.9</v>
      </c>
      <c r="G539" s="113">
        <f t="shared" ref="G539:N539" si="329">G540+G542</f>
        <v>0</v>
      </c>
      <c r="H539" s="113">
        <f>H540+H542</f>
        <v>3208.9</v>
      </c>
      <c r="I539" s="113">
        <f t="shared" si="329"/>
        <v>3208.9</v>
      </c>
      <c r="J539" s="113">
        <f t="shared" si="329"/>
        <v>0</v>
      </c>
      <c r="K539" s="113">
        <f t="shared" si="329"/>
        <v>3208.9</v>
      </c>
      <c r="L539" s="113">
        <f t="shared" si="329"/>
        <v>3208.9</v>
      </c>
      <c r="M539" s="113">
        <f t="shared" si="329"/>
        <v>0</v>
      </c>
      <c r="N539" s="113">
        <f t="shared" si="329"/>
        <v>3208.9</v>
      </c>
    </row>
    <row r="540" spans="1:14" ht="31.5" outlineLevel="3" x14ac:dyDescent="0.2">
      <c r="A540" s="4" t="s">
        <v>149</v>
      </c>
      <c r="B540" s="4" t="s">
        <v>203</v>
      </c>
      <c r="C540" s="4" t="s">
        <v>575</v>
      </c>
      <c r="D540" s="4"/>
      <c r="E540" s="8" t="s">
        <v>27</v>
      </c>
      <c r="F540" s="113">
        <f>F541</f>
        <v>1887.9</v>
      </c>
      <c r="G540" s="113">
        <f t="shared" ref="G540:N540" si="330">G541</f>
        <v>0</v>
      </c>
      <c r="H540" s="113">
        <f>H541</f>
        <v>1887.9</v>
      </c>
      <c r="I540" s="113">
        <f t="shared" si="330"/>
        <v>1887.9</v>
      </c>
      <c r="J540" s="113">
        <f t="shared" si="330"/>
        <v>0</v>
      </c>
      <c r="K540" s="113">
        <f t="shared" si="330"/>
        <v>1887.9</v>
      </c>
      <c r="L540" s="113">
        <f t="shared" si="330"/>
        <v>1887.9</v>
      </c>
      <c r="M540" s="113">
        <f t="shared" si="330"/>
        <v>0</v>
      </c>
      <c r="N540" s="113">
        <f t="shared" si="330"/>
        <v>1887.9</v>
      </c>
    </row>
    <row r="541" spans="1:14" ht="15.75" outlineLevel="4" x14ac:dyDescent="0.2">
      <c r="A541" s="9" t="s">
        <v>149</v>
      </c>
      <c r="B541" s="9" t="s">
        <v>203</v>
      </c>
      <c r="C541" s="9" t="s">
        <v>575</v>
      </c>
      <c r="D541" s="9" t="s">
        <v>28</v>
      </c>
      <c r="E541" s="99" t="s">
        <v>29</v>
      </c>
      <c r="F541" s="1">
        <v>1887.9</v>
      </c>
      <c r="G541" s="1"/>
      <c r="H541" s="1">
        <f>F541+G541</f>
        <v>1887.9</v>
      </c>
      <c r="I541" s="100">
        <v>1887.9</v>
      </c>
      <c r="J541" s="100"/>
      <c r="K541" s="1">
        <f>I541+J541</f>
        <v>1887.9</v>
      </c>
      <c r="L541" s="100">
        <v>1887.9</v>
      </c>
      <c r="M541" s="100"/>
      <c r="N541" s="1">
        <f>L541+M541</f>
        <v>1887.9</v>
      </c>
    </row>
    <row r="542" spans="1:14" ht="15.75" outlineLevel="5" x14ac:dyDescent="0.2">
      <c r="A542" s="4" t="s">
        <v>149</v>
      </c>
      <c r="B542" s="4" t="s">
        <v>203</v>
      </c>
      <c r="C542" s="4" t="s">
        <v>576</v>
      </c>
      <c r="D542" s="4"/>
      <c r="E542" s="8" t="s">
        <v>71</v>
      </c>
      <c r="F542" s="113">
        <f>F543</f>
        <v>1321</v>
      </c>
      <c r="G542" s="113">
        <f t="shared" ref="G542:N542" si="331">G543</f>
        <v>0</v>
      </c>
      <c r="H542" s="113">
        <f>H543</f>
        <v>1321</v>
      </c>
      <c r="I542" s="113">
        <f t="shared" si="331"/>
        <v>1321</v>
      </c>
      <c r="J542" s="113">
        <f t="shared" si="331"/>
        <v>0</v>
      </c>
      <c r="K542" s="113">
        <f t="shared" si="331"/>
        <v>1321</v>
      </c>
      <c r="L542" s="113">
        <f t="shared" si="331"/>
        <v>1321</v>
      </c>
      <c r="M542" s="113">
        <f t="shared" si="331"/>
        <v>0</v>
      </c>
      <c r="N542" s="113">
        <f t="shared" si="331"/>
        <v>1321</v>
      </c>
    </row>
    <row r="543" spans="1:14" ht="15.75" outlineLevel="7" x14ac:dyDescent="0.2">
      <c r="A543" s="9" t="s">
        <v>149</v>
      </c>
      <c r="B543" s="9" t="s">
        <v>203</v>
      </c>
      <c r="C543" s="9" t="s">
        <v>576</v>
      </c>
      <c r="D543" s="9" t="s">
        <v>17</v>
      </c>
      <c r="E543" s="99" t="s">
        <v>18</v>
      </c>
      <c r="F543" s="110">
        <v>1321</v>
      </c>
      <c r="G543" s="110"/>
      <c r="H543" s="1">
        <f>F543+G543</f>
        <v>1321</v>
      </c>
      <c r="I543" s="100">
        <v>1321</v>
      </c>
      <c r="J543" s="100"/>
      <c r="K543" s="1">
        <f>I543+J543</f>
        <v>1321</v>
      </c>
      <c r="L543" s="100">
        <v>1321</v>
      </c>
      <c r="M543" s="100"/>
      <c r="N543" s="1">
        <f>L543+M543</f>
        <v>1321</v>
      </c>
    </row>
    <row r="544" spans="1:14" ht="15.75" outlineLevel="7" x14ac:dyDescent="0.2">
      <c r="A544" s="4" t="s">
        <v>149</v>
      </c>
      <c r="B544" s="4" t="s">
        <v>203</v>
      </c>
      <c r="C544" s="4" t="s">
        <v>577</v>
      </c>
      <c r="D544" s="4"/>
      <c r="E544" s="102" t="s">
        <v>734</v>
      </c>
      <c r="F544" s="113">
        <f t="shared" ref="F544:N545" si="332">F545</f>
        <v>3079.1</v>
      </c>
      <c r="G544" s="113">
        <f t="shared" si="332"/>
        <v>0</v>
      </c>
      <c r="H544" s="113">
        <f t="shared" si="332"/>
        <v>3079.1</v>
      </c>
      <c r="I544" s="113">
        <f t="shared" si="332"/>
        <v>3079.1</v>
      </c>
      <c r="J544" s="113">
        <f t="shared" si="332"/>
        <v>0</v>
      </c>
      <c r="K544" s="113">
        <f t="shared" si="332"/>
        <v>3079.1</v>
      </c>
      <c r="L544" s="113">
        <f t="shared" si="332"/>
        <v>3079.1</v>
      </c>
      <c r="M544" s="113">
        <f t="shared" si="332"/>
        <v>0</v>
      </c>
      <c r="N544" s="113">
        <f t="shared" si="332"/>
        <v>3079.1</v>
      </c>
    </row>
    <row r="545" spans="1:14" ht="31.5" outlineLevel="3" x14ac:dyDescent="0.2">
      <c r="A545" s="4" t="s">
        <v>149</v>
      </c>
      <c r="B545" s="4" t="s">
        <v>203</v>
      </c>
      <c r="C545" s="4" t="s">
        <v>623</v>
      </c>
      <c r="D545" s="4"/>
      <c r="E545" s="8" t="s">
        <v>27</v>
      </c>
      <c r="F545" s="113">
        <f t="shared" si="332"/>
        <v>3079.1</v>
      </c>
      <c r="G545" s="113">
        <f t="shared" si="332"/>
        <v>0</v>
      </c>
      <c r="H545" s="113">
        <f t="shared" si="332"/>
        <v>3079.1</v>
      </c>
      <c r="I545" s="113">
        <f t="shared" si="332"/>
        <v>3079.1</v>
      </c>
      <c r="J545" s="113">
        <f t="shared" si="332"/>
        <v>0</v>
      </c>
      <c r="K545" s="113">
        <f t="shared" si="332"/>
        <v>3079.1</v>
      </c>
      <c r="L545" s="113">
        <f t="shared" si="332"/>
        <v>3079.1</v>
      </c>
      <c r="M545" s="113">
        <f t="shared" si="332"/>
        <v>0</v>
      </c>
      <c r="N545" s="113">
        <f t="shared" si="332"/>
        <v>3079.1</v>
      </c>
    </row>
    <row r="546" spans="1:14" ht="15.75" outlineLevel="4" x14ac:dyDescent="0.2">
      <c r="A546" s="9" t="s">
        <v>149</v>
      </c>
      <c r="B546" s="9" t="s">
        <v>203</v>
      </c>
      <c r="C546" s="9" t="s">
        <v>623</v>
      </c>
      <c r="D546" s="9" t="s">
        <v>28</v>
      </c>
      <c r="E546" s="99" t="s">
        <v>29</v>
      </c>
      <c r="F546" s="110">
        <v>3079.1</v>
      </c>
      <c r="G546" s="110"/>
      <c r="H546" s="1">
        <f>F546+G546</f>
        <v>3079.1</v>
      </c>
      <c r="I546" s="100">
        <v>3079.1</v>
      </c>
      <c r="J546" s="100"/>
      <c r="K546" s="1">
        <f>I546+J546</f>
        <v>3079.1</v>
      </c>
      <c r="L546" s="100">
        <v>3079.1</v>
      </c>
      <c r="M546" s="100"/>
      <c r="N546" s="1">
        <f>L546+M546</f>
        <v>3079.1</v>
      </c>
    </row>
    <row r="547" spans="1:14" ht="31.5" outlineLevel="5" x14ac:dyDescent="0.2">
      <c r="A547" s="4" t="s">
        <v>149</v>
      </c>
      <c r="B547" s="4" t="s">
        <v>203</v>
      </c>
      <c r="C547" s="4" t="s">
        <v>20</v>
      </c>
      <c r="D547" s="4"/>
      <c r="E547" s="8" t="s">
        <v>308</v>
      </c>
      <c r="F547" s="113">
        <f>F548</f>
        <v>15011.2</v>
      </c>
      <c r="G547" s="113">
        <f t="shared" ref="G547:N548" si="333">G548</f>
        <v>0</v>
      </c>
      <c r="H547" s="113">
        <f>H548</f>
        <v>15011.2</v>
      </c>
      <c r="I547" s="113">
        <f t="shared" si="333"/>
        <v>10011.200000000001</v>
      </c>
      <c r="J547" s="113">
        <f t="shared" si="333"/>
        <v>0</v>
      </c>
      <c r="K547" s="113">
        <f t="shared" si="333"/>
        <v>10011.200000000001</v>
      </c>
      <c r="L547" s="113">
        <f t="shared" si="333"/>
        <v>10011.200000000001</v>
      </c>
      <c r="M547" s="113">
        <f t="shared" si="333"/>
        <v>0</v>
      </c>
      <c r="N547" s="113">
        <f t="shared" si="333"/>
        <v>10011.200000000001</v>
      </c>
    </row>
    <row r="548" spans="1:14" ht="15.75" outlineLevel="7" x14ac:dyDescent="0.2">
      <c r="A548" s="4" t="s">
        <v>149</v>
      </c>
      <c r="B548" s="4" t="s">
        <v>203</v>
      </c>
      <c r="C548" s="4" t="s">
        <v>76</v>
      </c>
      <c r="D548" s="4"/>
      <c r="E548" s="8" t="s">
        <v>361</v>
      </c>
      <c r="F548" s="113">
        <f>F549</f>
        <v>15011.2</v>
      </c>
      <c r="G548" s="113">
        <f t="shared" si="333"/>
        <v>0</v>
      </c>
      <c r="H548" s="113">
        <f>H549</f>
        <v>15011.2</v>
      </c>
      <c r="I548" s="113">
        <f t="shared" si="333"/>
        <v>10011.200000000001</v>
      </c>
      <c r="J548" s="113">
        <f t="shared" si="333"/>
        <v>0</v>
      </c>
      <c r="K548" s="113">
        <f t="shared" si="333"/>
        <v>10011.200000000001</v>
      </c>
      <c r="L548" s="113">
        <f t="shared" si="333"/>
        <v>10011.200000000001</v>
      </c>
      <c r="M548" s="113">
        <f t="shared" si="333"/>
        <v>0</v>
      </c>
      <c r="N548" s="113">
        <f t="shared" si="333"/>
        <v>10011.200000000001</v>
      </c>
    </row>
    <row r="549" spans="1:14" ht="15.75" outlineLevel="2" x14ac:dyDescent="0.2">
      <c r="A549" s="4" t="s">
        <v>149</v>
      </c>
      <c r="B549" s="4" t="s">
        <v>203</v>
      </c>
      <c r="C549" s="4" t="s">
        <v>365</v>
      </c>
      <c r="D549" s="4"/>
      <c r="E549" s="102" t="s">
        <v>648</v>
      </c>
      <c r="F549" s="113">
        <f>F550+F552+F554</f>
        <v>15011.2</v>
      </c>
      <c r="G549" s="113">
        <f t="shared" ref="G549:N549" si="334">G550+G552+G554</f>
        <v>0</v>
      </c>
      <c r="H549" s="113">
        <f>H550+H552+H554</f>
        <v>15011.2</v>
      </c>
      <c r="I549" s="113">
        <f t="shared" si="334"/>
        <v>10011.200000000001</v>
      </c>
      <c r="J549" s="113">
        <f t="shared" si="334"/>
        <v>0</v>
      </c>
      <c r="K549" s="113">
        <f t="shared" si="334"/>
        <v>10011.200000000001</v>
      </c>
      <c r="L549" s="113">
        <f t="shared" si="334"/>
        <v>10011.200000000001</v>
      </c>
      <c r="M549" s="113">
        <f t="shared" si="334"/>
        <v>0</v>
      </c>
      <c r="N549" s="113">
        <f t="shared" si="334"/>
        <v>10011.200000000001</v>
      </c>
    </row>
    <row r="550" spans="1:14" ht="15.75" outlineLevel="3" x14ac:dyDescent="0.2">
      <c r="A550" s="4" t="s">
        <v>149</v>
      </c>
      <c r="B550" s="4" t="s">
        <v>203</v>
      </c>
      <c r="C550" s="4" t="s">
        <v>590</v>
      </c>
      <c r="D550" s="4"/>
      <c r="E550" s="8" t="s">
        <v>74</v>
      </c>
      <c r="F550" s="113">
        <f>F551</f>
        <v>11.2</v>
      </c>
      <c r="G550" s="113">
        <f t="shared" ref="G550:N550" si="335">G551</f>
        <v>0</v>
      </c>
      <c r="H550" s="113">
        <f>H551</f>
        <v>11.2</v>
      </c>
      <c r="I550" s="113">
        <f t="shared" si="335"/>
        <v>11.2</v>
      </c>
      <c r="J550" s="113">
        <f t="shared" si="335"/>
        <v>0</v>
      </c>
      <c r="K550" s="113">
        <f t="shared" si="335"/>
        <v>11.2</v>
      </c>
      <c r="L550" s="113">
        <f t="shared" si="335"/>
        <v>11.2</v>
      </c>
      <c r="M550" s="113">
        <f t="shared" si="335"/>
        <v>0</v>
      </c>
      <c r="N550" s="113">
        <f t="shared" si="335"/>
        <v>11.2</v>
      </c>
    </row>
    <row r="551" spans="1:14" ht="15.75" outlineLevel="4" x14ac:dyDescent="0.2">
      <c r="A551" s="9" t="s">
        <v>149</v>
      </c>
      <c r="B551" s="9" t="s">
        <v>203</v>
      </c>
      <c r="C551" s="9" t="s">
        <v>590</v>
      </c>
      <c r="D551" s="9" t="s">
        <v>6</v>
      </c>
      <c r="E551" s="99" t="s">
        <v>7</v>
      </c>
      <c r="F551" s="1">
        <v>11.2</v>
      </c>
      <c r="G551" s="1"/>
      <c r="H551" s="1">
        <f>F551+G551</f>
        <v>11.2</v>
      </c>
      <c r="I551" s="100">
        <v>11.2</v>
      </c>
      <c r="J551" s="100"/>
      <c r="K551" s="1">
        <f>I551+J551</f>
        <v>11.2</v>
      </c>
      <c r="L551" s="100">
        <v>11.2</v>
      </c>
      <c r="M551" s="100"/>
      <c r="N551" s="1">
        <f>L551+M551</f>
        <v>11.2</v>
      </c>
    </row>
    <row r="552" spans="1:14" ht="31.5" outlineLevel="5" x14ac:dyDescent="0.2">
      <c r="A552" s="4" t="s">
        <v>149</v>
      </c>
      <c r="B552" s="4" t="s">
        <v>203</v>
      </c>
      <c r="C552" s="4" t="s">
        <v>591</v>
      </c>
      <c r="D552" s="4"/>
      <c r="E552" s="8" t="s">
        <v>75</v>
      </c>
      <c r="F552" s="113">
        <f>F553</f>
        <v>10000</v>
      </c>
      <c r="G552" s="113">
        <f t="shared" ref="G552:N552" si="336">G553</f>
        <v>0</v>
      </c>
      <c r="H552" s="113">
        <f>H553</f>
        <v>10000</v>
      </c>
      <c r="I552" s="113">
        <f t="shared" si="336"/>
        <v>5000</v>
      </c>
      <c r="J552" s="113">
        <f t="shared" si="336"/>
        <v>0</v>
      </c>
      <c r="K552" s="113">
        <f t="shared" si="336"/>
        <v>5000</v>
      </c>
      <c r="L552" s="113">
        <f t="shared" si="336"/>
        <v>5000</v>
      </c>
      <c r="M552" s="113">
        <f t="shared" si="336"/>
        <v>0</v>
      </c>
      <c r="N552" s="113">
        <f t="shared" si="336"/>
        <v>5000</v>
      </c>
    </row>
    <row r="553" spans="1:14" ht="15.75" outlineLevel="7" x14ac:dyDescent="0.2">
      <c r="A553" s="9" t="s">
        <v>149</v>
      </c>
      <c r="B553" s="9" t="s">
        <v>203</v>
      </c>
      <c r="C553" s="9" t="s">
        <v>591</v>
      </c>
      <c r="D553" s="9" t="s">
        <v>17</v>
      </c>
      <c r="E553" s="99" t="s">
        <v>18</v>
      </c>
      <c r="F553" s="1">
        <v>10000</v>
      </c>
      <c r="G553" s="1"/>
      <c r="H553" s="1">
        <f>F553+G553</f>
        <v>10000</v>
      </c>
      <c r="I553" s="100">
        <v>5000</v>
      </c>
      <c r="J553" s="100"/>
      <c r="K553" s="1">
        <f>I553+J553</f>
        <v>5000</v>
      </c>
      <c r="L553" s="100">
        <v>5000</v>
      </c>
      <c r="M553" s="100"/>
      <c r="N553" s="1">
        <f>L553+M553</f>
        <v>5000</v>
      </c>
    </row>
    <row r="554" spans="1:14" ht="15.75" outlineLevel="5" x14ac:dyDescent="0.2">
      <c r="A554" s="4" t="s">
        <v>149</v>
      </c>
      <c r="B554" s="4" t="s">
        <v>203</v>
      </c>
      <c r="C554" s="4" t="s">
        <v>588</v>
      </c>
      <c r="D554" s="4"/>
      <c r="E554" s="8" t="s">
        <v>78</v>
      </c>
      <c r="F554" s="113">
        <f>F555</f>
        <v>5000</v>
      </c>
      <c r="G554" s="113">
        <f t="shared" ref="G554:N554" si="337">G555</f>
        <v>0</v>
      </c>
      <c r="H554" s="113">
        <f>H555</f>
        <v>5000</v>
      </c>
      <c r="I554" s="113">
        <f t="shared" si="337"/>
        <v>5000</v>
      </c>
      <c r="J554" s="113">
        <f t="shared" si="337"/>
        <v>0</v>
      </c>
      <c r="K554" s="113">
        <f t="shared" si="337"/>
        <v>5000</v>
      </c>
      <c r="L554" s="113">
        <f t="shared" si="337"/>
        <v>5000</v>
      </c>
      <c r="M554" s="113">
        <f t="shared" si="337"/>
        <v>0</v>
      </c>
      <c r="N554" s="113">
        <f t="shared" si="337"/>
        <v>5000</v>
      </c>
    </row>
    <row r="555" spans="1:14" s="191" customFormat="1" ht="15.75" outlineLevel="7" x14ac:dyDescent="0.2">
      <c r="A555" s="9" t="s">
        <v>149</v>
      </c>
      <c r="B555" s="9" t="s">
        <v>203</v>
      </c>
      <c r="C555" s="9" t="s">
        <v>588</v>
      </c>
      <c r="D555" s="9" t="s">
        <v>17</v>
      </c>
      <c r="E555" s="99" t="s">
        <v>18</v>
      </c>
      <c r="F555" s="1">
        <v>5000</v>
      </c>
      <c r="G555" s="1"/>
      <c r="H555" s="1">
        <f>F555+G555</f>
        <v>5000</v>
      </c>
      <c r="I555" s="100">
        <v>5000</v>
      </c>
      <c r="J555" s="100"/>
      <c r="K555" s="1">
        <f>I555+J555</f>
        <v>5000</v>
      </c>
      <c r="L555" s="100">
        <v>5000</v>
      </c>
      <c r="M555" s="100"/>
      <c r="N555" s="1">
        <f>L555+M555</f>
        <v>5000</v>
      </c>
    </row>
    <row r="556" spans="1:14" s="191" customFormat="1" ht="15.75" outlineLevel="7" x14ac:dyDescent="0.2">
      <c r="A556" s="4" t="s">
        <v>149</v>
      </c>
      <c r="B556" s="4" t="s">
        <v>205</v>
      </c>
      <c r="C556" s="9"/>
      <c r="D556" s="9"/>
      <c r="E556" s="177" t="s">
        <v>206</v>
      </c>
      <c r="F556" s="113">
        <f>F557</f>
        <v>373.75241</v>
      </c>
      <c r="G556" s="113">
        <f t="shared" ref="G556:M557" si="338">G557</f>
        <v>0</v>
      </c>
      <c r="H556" s="113">
        <f>H557</f>
        <v>373.75241</v>
      </c>
      <c r="I556" s="113">
        <f t="shared" si="338"/>
        <v>0</v>
      </c>
      <c r="J556" s="113">
        <f t="shared" si="338"/>
        <v>0</v>
      </c>
      <c r="K556" s="113"/>
      <c r="L556" s="113">
        <f t="shared" si="338"/>
        <v>0</v>
      </c>
      <c r="M556" s="113">
        <f t="shared" si="338"/>
        <v>0</v>
      </c>
      <c r="N556" s="113"/>
    </row>
    <row r="557" spans="1:14" s="191" customFormat="1" ht="15.75" outlineLevel="7" x14ac:dyDescent="0.2">
      <c r="A557" s="4" t="s">
        <v>149</v>
      </c>
      <c r="B557" s="4" t="s">
        <v>207</v>
      </c>
      <c r="C557" s="4"/>
      <c r="D557" s="4"/>
      <c r="E557" s="8" t="s">
        <v>208</v>
      </c>
      <c r="F557" s="113">
        <f>F558</f>
        <v>373.75241</v>
      </c>
      <c r="G557" s="113">
        <f t="shared" si="338"/>
        <v>0</v>
      </c>
      <c r="H557" s="113">
        <f>H558</f>
        <v>373.75241</v>
      </c>
      <c r="I557" s="113">
        <f t="shared" si="338"/>
        <v>0</v>
      </c>
      <c r="J557" s="113">
        <f t="shared" si="338"/>
        <v>0</v>
      </c>
      <c r="K557" s="113"/>
      <c r="L557" s="113">
        <f t="shared" si="338"/>
        <v>0</v>
      </c>
      <c r="M557" s="113">
        <f t="shared" si="338"/>
        <v>0</v>
      </c>
      <c r="N557" s="113"/>
    </row>
    <row r="558" spans="1:14" s="191" customFormat="1" ht="31.5" outlineLevel="7" x14ac:dyDescent="0.2">
      <c r="A558" s="4" t="s">
        <v>149</v>
      </c>
      <c r="B558" s="4" t="s">
        <v>207</v>
      </c>
      <c r="C558" s="4" t="s">
        <v>26</v>
      </c>
      <c r="D558" s="4"/>
      <c r="E558" s="8" t="s">
        <v>309</v>
      </c>
      <c r="F558" s="113">
        <f t="shared" ref="F558:M560" si="339">F559</f>
        <v>373.75241</v>
      </c>
      <c r="G558" s="113">
        <f t="shared" si="339"/>
        <v>0</v>
      </c>
      <c r="H558" s="113">
        <f t="shared" si="339"/>
        <v>373.75241</v>
      </c>
      <c r="I558" s="113">
        <f t="shared" si="339"/>
        <v>0</v>
      </c>
      <c r="J558" s="113">
        <f t="shared" si="339"/>
        <v>0</v>
      </c>
      <c r="K558" s="113"/>
      <c r="L558" s="113">
        <f t="shared" si="339"/>
        <v>0</v>
      </c>
      <c r="M558" s="113">
        <f t="shared" si="339"/>
        <v>0</v>
      </c>
      <c r="N558" s="113"/>
    </row>
    <row r="559" spans="1:14" s="191" customFormat="1" ht="15.75" outlineLevel="7" x14ac:dyDescent="0.2">
      <c r="A559" s="4" t="s">
        <v>149</v>
      </c>
      <c r="B559" s="4" t="s">
        <v>207</v>
      </c>
      <c r="C559" s="4" t="s">
        <v>72</v>
      </c>
      <c r="D559" s="4"/>
      <c r="E559" s="8" t="s">
        <v>361</v>
      </c>
      <c r="F559" s="113">
        <f t="shared" si="339"/>
        <v>373.75241</v>
      </c>
      <c r="G559" s="113">
        <f t="shared" si="339"/>
        <v>0</v>
      </c>
      <c r="H559" s="113">
        <f t="shared" si="339"/>
        <v>373.75241</v>
      </c>
      <c r="I559" s="113">
        <f t="shared" si="339"/>
        <v>0</v>
      </c>
      <c r="J559" s="113">
        <f t="shared" si="339"/>
        <v>0</v>
      </c>
      <c r="K559" s="113"/>
      <c r="L559" s="113">
        <f t="shared" si="339"/>
        <v>0</v>
      </c>
      <c r="M559" s="113">
        <f t="shared" si="339"/>
        <v>0</v>
      </c>
      <c r="N559" s="113"/>
    </row>
    <row r="560" spans="1:14" s="191" customFormat="1" ht="15.75" outlineLevel="7" x14ac:dyDescent="0.2">
      <c r="A560" s="4" t="s">
        <v>149</v>
      </c>
      <c r="B560" s="4" t="s">
        <v>207</v>
      </c>
      <c r="C560" s="181" t="s">
        <v>73</v>
      </c>
      <c r="D560" s="181"/>
      <c r="E560" s="102" t="s">
        <v>627</v>
      </c>
      <c r="F560" s="113">
        <f>F561</f>
        <v>373.75241</v>
      </c>
      <c r="G560" s="113">
        <f t="shared" si="339"/>
        <v>0</v>
      </c>
      <c r="H560" s="113">
        <f>H561</f>
        <v>373.75241</v>
      </c>
      <c r="I560" s="113">
        <f t="shared" si="339"/>
        <v>0</v>
      </c>
      <c r="J560" s="113">
        <f t="shared" si="339"/>
        <v>0</v>
      </c>
      <c r="K560" s="113"/>
      <c r="L560" s="113">
        <f t="shared" si="339"/>
        <v>0</v>
      </c>
      <c r="M560" s="113">
        <f t="shared" si="339"/>
        <v>0</v>
      </c>
      <c r="N560" s="113"/>
    </row>
    <row r="561" spans="1:14" s="191" customFormat="1" ht="15.75" outlineLevel="7" x14ac:dyDescent="0.2">
      <c r="A561" s="4" t="s">
        <v>149</v>
      </c>
      <c r="B561" s="4" t="s">
        <v>207</v>
      </c>
      <c r="C561" s="181" t="s">
        <v>556</v>
      </c>
      <c r="D561" s="181"/>
      <c r="E561" s="193" t="s">
        <v>557</v>
      </c>
      <c r="F561" s="113">
        <f>F562+F564</f>
        <v>373.75241</v>
      </c>
      <c r="G561" s="113">
        <f t="shared" ref="G561:M561" si="340">G562+G564</f>
        <v>0</v>
      </c>
      <c r="H561" s="113">
        <f>H562+H564</f>
        <v>373.75241</v>
      </c>
      <c r="I561" s="113">
        <f t="shared" si="340"/>
        <v>0</v>
      </c>
      <c r="J561" s="113">
        <f t="shared" si="340"/>
        <v>0</v>
      </c>
      <c r="K561" s="113"/>
      <c r="L561" s="113">
        <f t="shared" si="340"/>
        <v>0</v>
      </c>
      <c r="M561" s="113">
        <f t="shared" si="340"/>
        <v>0</v>
      </c>
      <c r="N561" s="113"/>
    </row>
    <row r="562" spans="1:14" ht="31.5" outlineLevel="5" x14ac:dyDescent="0.2">
      <c r="A562" s="4" t="s">
        <v>149</v>
      </c>
      <c r="B562" s="4" t="s">
        <v>207</v>
      </c>
      <c r="C562" s="181" t="s">
        <v>569</v>
      </c>
      <c r="D562" s="181"/>
      <c r="E562" s="102" t="s">
        <v>570</v>
      </c>
      <c r="F562" s="113">
        <f>F563</f>
        <v>186.87620000000001</v>
      </c>
      <c r="G562" s="113">
        <f t="shared" ref="G562:M562" si="341">G563</f>
        <v>0</v>
      </c>
      <c r="H562" s="113">
        <f>H563</f>
        <v>186.87620000000001</v>
      </c>
      <c r="I562" s="113">
        <f t="shared" si="341"/>
        <v>0</v>
      </c>
      <c r="J562" s="113">
        <f t="shared" si="341"/>
        <v>0</v>
      </c>
      <c r="K562" s="113"/>
      <c r="L562" s="113">
        <f t="shared" si="341"/>
        <v>0</v>
      </c>
      <c r="M562" s="113">
        <f t="shared" si="341"/>
        <v>0</v>
      </c>
      <c r="N562" s="113"/>
    </row>
    <row r="563" spans="1:14" ht="15.75" outlineLevel="7" x14ac:dyDescent="0.2">
      <c r="A563" s="9" t="s">
        <v>149</v>
      </c>
      <c r="B563" s="9" t="s">
        <v>207</v>
      </c>
      <c r="C563" s="182" t="s">
        <v>569</v>
      </c>
      <c r="D563" s="182" t="s">
        <v>28</v>
      </c>
      <c r="E563" s="180" t="s">
        <v>29</v>
      </c>
      <c r="F563" s="1">
        <v>186.87620000000001</v>
      </c>
      <c r="G563" s="1"/>
      <c r="H563" s="1">
        <f>F563+G563</f>
        <v>186.87620000000001</v>
      </c>
      <c r="I563" s="113"/>
      <c r="J563" s="113"/>
      <c r="K563" s="1"/>
      <c r="L563" s="113"/>
      <c r="M563" s="113"/>
      <c r="N563" s="1"/>
    </row>
    <row r="564" spans="1:14" ht="31.5" outlineLevel="7" x14ac:dyDescent="0.2">
      <c r="A564" s="4" t="s">
        <v>149</v>
      </c>
      <c r="B564" s="4" t="s">
        <v>207</v>
      </c>
      <c r="C564" s="181" t="s">
        <v>569</v>
      </c>
      <c r="D564" s="181"/>
      <c r="E564" s="102" t="s">
        <v>571</v>
      </c>
      <c r="F564" s="113">
        <f>F565</f>
        <v>186.87620999999999</v>
      </c>
      <c r="G564" s="113">
        <f t="shared" ref="G564:M564" si="342">G565</f>
        <v>0</v>
      </c>
      <c r="H564" s="113">
        <f>H565</f>
        <v>186.87620999999999</v>
      </c>
      <c r="I564" s="113">
        <f t="shared" si="342"/>
        <v>0</v>
      </c>
      <c r="J564" s="113">
        <f t="shared" si="342"/>
        <v>0</v>
      </c>
      <c r="K564" s="113"/>
      <c r="L564" s="113">
        <f t="shared" si="342"/>
        <v>0</v>
      </c>
      <c r="M564" s="113">
        <f t="shared" si="342"/>
        <v>0</v>
      </c>
      <c r="N564" s="113"/>
    </row>
    <row r="565" spans="1:14" ht="15.75" outlineLevel="3" x14ac:dyDescent="0.2">
      <c r="A565" s="9" t="s">
        <v>149</v>
      </c>
      <c r="B565" s="9" t="s">
        <v>207</v>
      </c>
      <c r="C565" s="182" t="s">
        <v>569</v>
      </c>
      <c r="D565" s="182" t="s">
        <v>28</v>
      </c>
      <c r="E565" s="180" t="s">
        <v>29</v>
      </c>
      <c r="F565" s="1">
        <v>186.87620999999999</v>
      </c>
      <c r="G565" s="1"/>
      <c r="H565" s="1">
        <f>F565+G565</f>
        <v>186.87620999999999</v>
      </c>
      <c r="I565" s="113"/>
      <c r="J565" s="113"/>
      <c r="K565" s="1"/>
      <c r="L565" s="113"/>
      <c r="M565" s="113"/>
      <c r="N565" s="1"/>
    </row>
    <row r="566" spans="1:14" ht="15.75" outlineLevel="7" x14ac:dyDescent="0.2">
      <c r="A566" s="9"/>
      <c r="B566" s="9"/>
      <c r="C566" s="9"/>
      <c r="D566" s="9"/>
      <c r="E566" s="99"/>
      <c r="F566" s="1"/>
      <c r="G566" s="1"/>
      <c r="H566" s="1"/>
      <c r="I566" s="100"/>
      <c r="J566" s="100"/>
      <c r="K566" s="100"/>
      <c r="L566" s="100"/>
      <c r="M566" s="100"/>
      <c r="N566" s="100"/>
    </row>
    <row r="567" spans="1:14" ht="15.75" x14ac:dyDescent="0.2">
      <c r="A567" s="4" t="s">
        <v>209</v>
      </c>
      <c r="B567" s="4"/>
      <c r="C567" s="4"/>
      <c r="D567" s="4"/>
      <c r="E567" s="8" t="s">
        <v>310</v>
      </c>
      <c r="F567" s="113">
        <f>F568+F583+F590</f>
        <v>22563.699999999997</v>
      </c>
      <c r="G567" s="113">
        <f t="shared" ref="G567:N567" si="343">G568+G583+G590</f>
        <v>0</v>
      </c>
      <c r="H567" s="113">
        <f>H568+H583+H590</f>
        <v>22563.699999999997</v>
      </c>
      <c r="I567" s="113">
        <f t="shared" si="343"/>
        <v>20812.749999999996</v>
      </c>
      <c r="J567" s="113">
        <f t="shared" si="343"/>
        <v>0</v>
      </c>
      <c r="K567" s="113">
        <f t="shared" si="343"/>
        <v>20812.749999999996</v>
      </c>
      <c r="L567" s="113">
        <f t="shared" si="343"/>
        <v>20812.749999999996</v>
      </c>
      <c r="M567" s="113">
        <f t="shared" si="343"/>
        <v>0</v>
      </c>
      <c r="N567" s="113">
        <f t="shared" si="343"/>
        <v>20812.749999999996</v>
      </c>
    </row>
    <row r="568" spans="1:14" ht="15.75" x14ac:dyDescent="0.2">
      <c r="A568" s="4" t="s">
        <v>209</v>
      </c>
      <c r="B568" s="4" t="s">
        <v>136</v>
      </c>
      <c r="C568" s="4"/>
      <c r="D568" s="4"/>
      <c r="E568" s="177" t="s">
        <v>137</v>
      </c>
      <c r="F568" s="113">
        <f>F569+F576</f>
        <v>15792.199999999999</v>
      </c>
      <c r="G568" s="113">
        <f t="shared" ref="G568:N568" si="344">G569+G576</f>
        <v>0</v>
      </c>
      <c r="H568" s="113">
        <f>H569+H576</f>
        <v>15792.199999999999</v>
      </c>
      <c r="I568" s="113">
        <f t="shared" si="344"/>
        <v>15792.149999999998</v>
      </c>
      <c r="J568" s="113">
        <f t="shared" si="344"/>
        <v>0</v>
      </c>
      <c r="K568" s="113">
        <f t="shared" si="344"/>
        <v>15792.149999999998</v>
      </c>
      <c r="L568" s="113">
        <f t="shared" si="344"/>
        <v>15792.149999999998</v>
      </c>
      <c r="M568" s="113">
        <f t="shared" si="344"/>
        <v>0</v>
      </c>
      <c r="N568" s="113">
        <f t="shared" si="344"/>
        <v>15792.149999999998</v>
      </c>
    </row>
    <row r="569" spans="1:14" ht="31.5" outlineLevel="1" x14ac:dyDescent="0.2">
      <c r="A569" s="4" t="s">
        <v>209</v>
      </c>
      <c r="B569" s="4" t="s">
        <v>152</v>
      </c>
      <c r="C569" s="4"/>
      <c r="D569" s="4"/>
      <c r="E569" s="8" t="s">
        <v>153</v>
      </c>
      <c r="F569" s="113">
        <f t="shared" ref="F569:N572" si="345">F570</f>
        <v>15710.9</v>
      </c>
      <c r="G569" s="113">
        <f t="shared" si="345"/>
        <v>0</v>
      </c>
      <c r="H569" s="113">
        <f t="shared" si="345"/>
        <v>15710.9</v>
      </c>
      <c r="I569" s="113">
        <f t="shared" si="345"/>
        <v>15710.849999999999</v>
      </c>
      <c r="J569" s="113">
        <f t="shared" si="345"/>
        <v>0</v>
      </c>
      <c r="K569" s="113">
        <f t="shared" si="345"/>
        <v>15710.849999999999</v>
      </c>
      <c r="L569" s="113">
        <f t="shared" si="345"/>
        <v>15710.849999999999</v>
      </c>
      <c r="M569" s="113">
        <f t="shared" si="345"/>
        <v>0</v>
      </c>
      <c r="N569" s="113">
        <f t="shared" si="345"/>
        <v>15710.849999999999</v>
      </c>
    </row>
    <row r="570" spans="1:14" ht="31.5" outlineLevel="2" x14ac:dyDescent="0.2">
      <c r="A570" s="4" t="s">
        <v>209</v>
      </c>
      <c r="B570" s="4" t="s">
        <v>152</v>
      </c>
      <c r="C570" s="4" t="s">
        <v>47</v>
      </c>
      <c r="D570" s="4"/>
      <c r="E570" s="8" t="s">
        <v>300</v>
      </c>
      <c r="F570" s="113">
        <f t="shared" si="345"/>
        <v>15710.9</v>
      </c>
      <c r="G570" s="113">
        <f t="shared" si="345"/>
        <v>0</v>
      </c>
      <c r="H570" s="113">
        <f t="shared" si="345"/>
        <v>15710.9</v>
      </c>
      <c r="I570" s="113">
        <f t="shared" si="345"/>
        <v>15710.849999999999</v>
      </c>
      <c r="J570" s="113">
        <f t="shared" si="345"/>
        <v>0</v>
      </c>
      <c r="K570" s="113">
        <f t="shared" si="345"/>
        <v>15710.849999999999</v>
      </c>
      <c r="L570" s="113">
        <f t="shared" si="345"/>
        <v>15710.849999999999</v>
      </c>
      <c r="M570" s="113">
        <f t="shared" si="345"/>
        <v>0</v>
      </c>
      <c r="N570" s="113">
        <f t="shared" si="345"/>
        <v>15710.849999999999</v>
      </c>
    </row>
    <row r="571" spans="1:14" ht="15.75" outlineLevel="3" x14ac:dyDescent="0.2">
      <c r="A571" s="4" t="s">
        <v>209</v>
      </c>
      <c r="B571" s="4" t="s">
        <v>152</v>
      </c>
      <c r="C571" s="4" t="s">
        <v>51</v>
      </c>
      <c r="D571" s="4"/>
      <c r="E571" s="8" t="s">
        <v>361</v>
      </c>
      <c r="F571" s="113">
        <f t="shared" si="345"/>
        <v>15710.9</v>
      </c>
      <c r="G571" s="113">
        <f t="shared" si="345"/>
        <v>0</v>
      </c>
      <c r="H571" s="113">
        <f t="shared" si="345"/>
        <v>15710.9</v>
      </c>
      <c r="I571" s="113">
        <f t="shared" si="345"/>
        <v>15710.849999999999</v>
      </c>
      <c r="J571" s="113">
        <f t="shared" si="345"/>
        <v>0</v>
      </c>
      <c r="K571" s="113">
        <f t="shared" si="345"/>
        <v>15710.849999999999</v>
      </c>
      <c r="L571" s="113">
        <f t="shared" si="345"/>
        <v>15710.849999999999</v>
      </c>
      <c r="M571" s="113">
        <f t="shared" si="345"/>
        <v>0</v>
      </c>
      <c r="N571" s="113">
        <f t="shared" si="345"/>
        <v>15710.849999999999</v>
      </c>
    </row>
    <row r="572" spans="1:14" ht="31.5" outlineLevel="4" x14ac:dyDescent="0.2">
      <c r="A572" s="4" t="s">
        <v>209</v>
      </c>
      <c r="B572" s="4" t="s">
        <v>152</v>
      </c>
      <c r="C572" s="4" t="s">
        <v>290</v>
      </c>
      <c r="D572" s="4"/>
      <c r="E572" s="8" t="s">
        <v>628</v>
      </c>
      <c r="F572" s="113">
        <f t="shared" si="345"/>
        <v>15710.9</v>
      </c>
      <c r="G572" s="113">
        <f t="shared" si="345"/>
        <v>0</v>
      </c>
      <c r="H572" s="113">
        <f t="shared" si="345"/>
        <v>15710.9</v>
      </c>
      <c r="I572" s="113">
        <f t="shared" si="345"/>
        <v>15710.849999999999</v>
      </c>
      <c r="J572" s="113">
        <f t="shared" si="345"/>
        <v>0</v>
      </c>
      <c r="K572" s="113">
        <f t="shared" si="345"/>
        <v>15710.849999999999</v>
      </c>
      <c r="L572" s="113">
        <f t="shared" si="345"/>
        <v>15710.849999999999</v>
      </c>
      <c r="M572" s="113">
        <f t="shared" si="345"/>
        <v>0</v>
      </c>
      <c r="N572" s="113">
        <f t="shared" si="345"/>
        <v>15710.849999999999</v>
      </c>
    </row>
    <row r="573" spans="1:14" ht="15.75" outlineLevel="5" x14ac:dyDescent="0.2">
      <c r="A573" s="4" t="s">
        <v>209</v>
      </c>
      <c r="B573" s="4" t="s">
        <v>152</v>
      </c>
      <c r="C573" s="4" t="s">
        <v>493</v>
      </c>
      <c r="D573" s="4"/>
      <c r="E573" s="8" t="s">
        <v>22</v>
      </c>
      <c r="F573" s="113">
        <f>F574+F575</f>
        <v>15710.9</v>
      </c>
      <c r="G573" s="113">
        <f t="shared" ref="G573:N573" si="346">G574+G575</f>
        <v>0</v>
      </c>
      <c r="H573" s="113">
        <f>H574+H575</f>
        <v>15710.9</v>
      </c>
      <c r="I573" s="113">
        <f t="shared" si="346"/>
        <v>15710.849999999999</v>
      </c>
      <c r="J573" s="113">
        <f t="shared" si="346"/>
        <v>0</v>
      </c>
      <c r="K573" s="113">
        <f t="shared" si="346"/>
        <v>15710.849999999999</v>
      </c>
      <c r="L573" s="113">
        <f t="shared" si="346"/>
        <v>15710.849999999999</v>
      </c>
      <c r="M573" s="113">
        <f t="shared" si="346"/>
        <v>0</v>
      </c>
      <c r="N573" s="113">
        <f t="shared" si="346"/>
        <v>15710.849999999999</v>
      </c>
    </row>
    <row r="574" spans="1:14" ht="47.25" outlineLevel="7" x14ac:dyDescent="0.2">
      <c r="A574" s="9" t="s">
        <v>209</v>
      </c>
      <c r="B574" s="9" t="s">
        <v>152</v>
      </c>
      <c r="C574" s="9" t="s">
        <v>493</v>
      </c>
      <c r="D574" s="9" t="s">
        <v>3</v>
      </c>
      <c r="E574" s="99" t="s">
        <v>4</v>
      </c>
      <c r="F574" s="1">
        <v>14905.1</v>
      </c>
      <c r="G574" s="1"/>
      <c r="H574" s="1">
        <f t="shared" ref="H574:H575" si="347">F574+G574</f>
        <v>14905.1</v>
      </c>
      <c r="I574" s="1">
        <v>14905.05</v>
      </c>
      <c r="J574" s="1"/>
      <c r="K574" s="1">
        <f t="shared" ref="K574:K575" si="348">I574+J574</f>
        <v>14905.05</v>
      </c>
      <c r="L574" s="1">
        <v>14905.05</v>
      </c>
      <c r="M574" s="1"/>
      <c r="N574" s="1">
        <f t="shared" ref="N574:N575" si="349">L574+M574</f>
        <v>14905.05</v>
      </c>
    </row>
    <row r="575" spans="1:14" ht="15.75" outlineLevel="7" x14ac:dyDescent="0.2">
      <c r="A575" s="9" t="s">
        <v>209</v>
      </c>
      <c r="B575" s="9" t="s">
        <v>152</v>
      </c>
      <c r="C575" s="9" t="s">
        <v>493</v>
      </c>
      <c r="D575" s="9" t="s">
        <v>6</v>
      </c>
      <c r="E575" s="99" t="s">
        <v>7</v>
      </c>
      <c r="F575" s="1">
        <v>805.8</v>
      </c>
      <c r="G575" s="1"/>
      <c r="H575" s="1">
        <f t="shared" si="347"/>
        <v>805.8</v>
      </c>
      <c r="I575" s="1">
        <v>805.8</v>
      </c>
      <c r="J575" s="1"/>
      <c r="K575" s="1">
        <f t="shared" si="348"/>
        <v>805.8</v>
      </c>
      <c r="L575" s="1">
        <v>805.8</v>
      </c>
      <c r="M575" s="1"/>
      <c r="N575" s="1">
        <f t="shared" si="349"/>
        <v>805.8</v>
      </c>
    </row>
    <row r="576" spans="1:14" ht="15.75" outlineLevel="1" x14ac:dyDescent="0.2">
      <c r="A576" s="4" t="s">
        <v>209</v>
      </c>
      <c r="B576" s="4" t="s">
        <v>140</v>
      </c>
      <c r="C576" s="4"/>
      <c r="D576" s="4"/>
      <c r="E576" s="8" t="s">
        <v>141</v>
      </c>
      <c r="F576" s="113">
        <f t="shared" ref="F576:N579" si="350">F577</f>
        <v>81.300000000000011</v>
      </c>
      <c r="G576" s="113">
        <f t="shared" si="350"/>
        <v>0</v>
      </c>
      <c r="H576" s="113">
        <f t="shared" si="350"/>
        <v>81.300000000000011</v>
      </c>
      <c r="I576" s="113">
        <f t="shared" si="350"/>
        <v>81.300000000000011</v>
      </c>
      <c r="J576" s="113">
        <f t="shared" si="350"/>
        <v>0</v>
      </c>
      <c r="K576" s="113">
        <f t="shared" si="350"/>
        <v>81.300000000000011</v>
      </c>
      <c r="L576" s="113">
        <f t="shared" si="350"/>
        <v>81.300000000000011</v>
      </c>
      <c r="M576" s="113">
        <f t="shared" si="350"/>
        <v>0</v>
      </c>
      <c r="N576" s="113">
        <f t="shared" si="350"/>
        <v>81.300000000000011</v>
      </c>
    </row>
    <row r="577" spans="1:14" ht="31.5" outlineLevel="2" x14ac:dyDescent="0.2">
      <c r="A577" s="4" t="s">
        <v>209</v>
      </c>
      <c r="B577" s="4" t="s">
        <v>140</v>
      </c>
      <c r="C577" s="4" t="s">
        <v>21</v>
      </c>
      <c r="D577" s="4"/>
      <c r="E577" s="8" t="s">
        <v>302</v>
      </c>
      <c r="F577" s="113">
        <f t="shared" si="350"/>
        <v>81.300000000000011</v>
      </c>
      <c r="G577" s="113">
        <f t="shared" si="350"/>
        <v>0</v>
      </c>
      <c r="H577" s="113">
        <f t="shared" si="350"/>
        <v>81.300000000000011</v>
      </c>
      <c r="I577" s="113">
        <f t="shared" si="350"/>
        <v>81.300000000000011</v>
      </c>
      <c r="J577" s="113">
        <f t="shared" si="350"/>
        <v>0</v>
      </c>
      <c r="K577" s="113">
        <f t="shared" si="350"/>
        <v>81.300000000000011</v>
      </c>
      <c r="L577" s="113">
        <f t="shared" si="350"/>
        <v>81.300000000000011</v>
      </c>
      <c r="M577" s="113">
        <f t="shared" si="350"/>
        <v>0</v>
      </c>
      <c r="N577" s="113">
        <f t="shared" si="350"/>
        <v>81.300000000000011</v>
      </c>
    </row>
    <row r="578" spans="1:14" s="171" customFormat="1" ht="15.75" outlineLevel="3" x14ac:dyDescent="0.2">
      <c r="A578" s="4" t="s">
        <v>209</v>
      </c>
      <c r="B578" s="4" t="s">
        <v>140</v>
      </c>
      <c r="C578" s="4" t="s">
        <v>362</v>
      </c>
      <c r="D578" s="4"/>
      <c r="E578" s="8" t="s">
        <v>361</v>
      </c>
      <c r="F578" s="113">
        <f t="shared" si="350"/>
        <v>81.300000000000011</v>
      </c>
      <c r="G578" s="113">
        <f t="shared" si="350"/>
        <v>0</v>
      </c>
      <c r="H578" s="113">
        <f t="shared" si="350"/>
        <v>81.300000000000011</v>
      </c>
      <c r="I578" s="113">
        <f t="shared" si="350"/>
        <v>81.300000000000011</v>
      </c>
      <c r="J578" s="113">
        <f t="shared" si="350"/>
        <v>0</v>
      </c>
      <c r="K578" s="113">
        <f t="shared" si="350"/>
        <v>81.300000000000011</v>
      </c>
      <c r="L578" s="113">
        <f t="shared" si="350"/>
        <v>81.300000000000011</v>
      </c>
      <c r="M578" s="113">
        <f t="shared" si="350"/>
        <v>0</v>
      </c>
      <c r="N578" s="113">
        <f t="shared" si="350"/>
        <v>81.300000000000011</v>
      </c>
    </row>
    <row r="579" spans="1:14" s="171" customFormat="1" ht="31.5" outlineLevel="4" x14ac:dyDescent="0.2">
      <c r="A579" s="4" t="s">
        <v>209</v>
      </c>
      <c r="B579" s="4" t="s">
        <v>140</v>
      </c>
      <c r="C579" s="4" t="s">
        <v>363</v>
      </c>
      <c r="D579" s="4"/>
      <c r="E579" s="8" t="s">
        <v>628</v>
      </c>
      <c r="F579" s="113">
        <f t="shared" si="350"/>
        <v>81.300000000000011</v>
      </c>
      <c r="G579" s="113">
        <f t="shared" si="350"/>
        <v>0</v>
      </c>
      <c r="H579" s="113">
        <f t="shared" si="350"/>
        <v>81.300000000000011</v>
      </c>
      <c r="I579" s="113">
        <f t="shared" si="350"/>
        <v>81.300000000000011</v>
      </c>
      <c r="J579" s="113">
        <f t="shared" si="350"/>
        <v>0</v>
      </c>
      <c r="K579" s="113">
        <f t="shared" si="350"/>
        <v>81.300000000000011</v>
      </c>
      <c r="L579" s="113">
        <f t="shared" si="350"/>
        <v>81.300000000000011</v>
      </c>
      <c r="M579" s="113">
        <f t="shared" si="350"/>
        <v>0</v>
      </c>
      <c r="N579" s="113">
        <f t="shared" si="350"/>
        <v>81.300000000000011</v>
      </c>
    </row>
    <row r="580" spans="1:14" ht="15.75" outlineLevel="5" x14ac:dyDescent="0.2">
      <c r="A580" s="4" t="s">
        <v>209</v>
      </c>
      <c r="B580" s="4" t="s">
        <v>140</v>
      </c>
      <c r="C580" s="9" t="s">
        <v>358</v>
      </c>
      <c r="D580" s="4"/>
      <c r="E580" s="8" t="s">
        <v>30</v>
      </c>
      <c r="F580" s="113">
        <f>F581+F582</f>
        <v>81.300000000000011</v>
      </c>
      <c r="G580" s="113">
        <f t="shared" ref="G580:N580" si="351">G581+G582</f>
        <v>0</v>
      </c>
      <c r="H580" s="113">
        <f>H581+H582</f>
        <v>81.300000000000011</v>
      </c>
      <c r="I580" s="113">
        <f t="shared" si="351"/>
        <v>81.300000000000011</v>
      </c>
      <c r="J580" s="113">
        <f t="shared" si="351"/>
        <v>0</v>
      </c>
      <c r="K580" s="113">
        <f t="shared" si="351"/>
        <v>81.300000000000011</v>
      </c>
      <c r="L580" s="113">
        <f t="shared" si="351"/>
        <v>81.300000000000011</v>
      </c>
      <c r="M580" s="113">
        <f t="shared" si="351"/>
        <v>0</v>
      </c>
      <c r="N580" s="113">
        <f t="shared" si="351"/>
        <v>81.300000000000011</v>
      </c>
    </row>
    <row r="581" spans="1:14" ht="47.25" outlineLevel="7" x14ac:dyDescent="0.2">
      <c r="A581" s="9" t="s">
        <v>209</v>
      </c>
      <c r="B581" s="9" t="s">
        <v>140</v>
      </c>
      <c r="C581" s="9" t="s">
        <v>358</v>
      </c>
      <c r="D581" s="9" t="s">
        <v>3</v>
      </c>
      <c r="E581" s="99" t="s">
        <v>4</v>
      </c>
      <c r="F581" s="178">
        <v>17.600000000000001</v>
      </c>
      <c r="G581" s="178"/>
      <c r="H581" s="1">
        <f t="shared" ref="H581:H582" si="352">F581+G581</f>
        <v>17.600000000000001</v>
      </c>
      <c r="I581" s="1">
        <v>17.600000000000001</v>
      </c>
      <c r="J581" s="1"/>
      <c r="K581" s="1">
        <f t="shared" ref="K581:K582" si="353">I581+J581</f>
        <v>17.600000000000001</v>
      </c>
      <c r="L581" s="1">
        <v>17.600000000000001</v>
      </c>
      <c r="M581" s="1"/>
      <c r="N581" s="1">
        <f t="shared" ref="N581:N582" si="354">L581+M581</f>
        <v>17.600000000000001</v>
      </c>
    </row>
    <row r="582" spans="1:14" ht="15.75" outlineLevel="7" x14ac:dyDescent="0.2">
      <c r="A582" s="9" t="s">
        <v>209</v>
      </c>
      <c r="B582" s="9" t="s">
        <v>140</v>
      </c>
      <c r="C582" s="9" t="s">
        <v>358</v>
      </c>
      <c r="D582" s="9" t="s">
        <v>6</v>
      </c>
      <c r="E582" s="99" t="s">
        <v>7</v>
      </c>
      <c r="F582" s="178">
        <v>63.7</v>
      </c>
      <c r="G582" s="178"/>
      <c r="H582" s="1">
        <f t="shared" si="352"/>
        <v>63.7</v>
      </c>
      <c r="I582" s="1">
        <v>63.7</v>
      </c>
      <c r="J582" s="1"/>
      <c r="K582" s="1">
        <f t="shared" si="353"/>
        <v>63.7</v>
      </c>
      <c r="L582" s="1">
        <v>63.7</v>
      </c>
      <c r="M582" s="1"/>
      <c r="N582" s="1">
        <f t="shared" si="354"/>
        <v>63.7</v>
      </c>
    </row>
    <row r="583" spans="1:14" ht="15.75" outlineLevel="7" x14ac:dyDescent="0.2">
      <c r="A583" s="4" t="s">
        <v>209</v>
      </c>
      <c r="B583" s="4" t="s">
        <v>164</v>
      </c>
      <c r="C583" s="9"/>
      <c r="D583" s="9"/>
      <c r="E583" s="177" t="s">
        <v>165</v>
      </c>
      <c r="F583" s="113">
        <f t="shared" ref="F583:N588" si="355">F584</f>
        <v>6750.9</v>
      </c>
      <c r="G583" s="113">
        <f t="shared" si="355"/>
        <v>0</v>
      </c>
      <c r="H583" s="113">
        <f t="shared" si="355"/>
        <v>6750.9</v>
      </c>
      <c r="I583" s="113">
        <f t="shared" si="355"/>
        <v>5000</v>
      </c>
      <c r="J583" s="113">
        <f t="shared" si="355"/>
        <v>0</v>
      </c>
      <c r="K583" s="113">
        <f t="shared" si="355"/>
        <v>5000</v>
      </c>
      <c r="L583" s="113">
        <f t="shared" si="355"/>
        <v>5000</v>
      </c>
      <c r="M583" s="113">
        <f t="shared" si="355"/>
        <v>0</v>
      </c>
      <c r="N583" s="113">
        <f t="shared" si="355"/>
        <v>5000</v>
      </c>
    </row>
    <row r="584" spans="1:14" ht="15.75" outlineLevel="1" x14ac:dyDescent="0.2">
      <c r="A584" s="4" t="s">
        <v>209</v>
      </c>
      <c r="B584" s="4" t="s">
        <v>172</v>
      </c>
      <c r="C584" s="4"/>
      <c r="D584" s="4"/>
      <c r="E584" s="8" t="s">
        <v>173</v>
      </c>
      <c r="F584" s="113">
        <f t="shared" si="355"/>
        <v>6750.9</v>
      </c>
      <c r="G584" s="113">
        <f t="shared" si="355"/>
        <v>0</v>
      </c>
      <c r="H584" s="113">
        <f t="shared" si="355"/>
        <v>6750.9</v>
      </c>
      <c r="I584" s="113">
        <f t="shared" si="355"/>
        <v>5000</v>
      </c>
      <c r="J584" s="113">
        <f t="shared" si="355"/>
        <v>0</v>
      </c>
      <c r="K584" s="113">
        <f t="shared" si="355"/>
        <v>5000</v>
      </c>
      <c r="L584" s="113">
        <f t="shared" si="355"/>
        <v>5000</v>
      </c>
      <c r="M584" s="113">
        <f t="shared" si="355"/>
        <v>0</v>
      </c>
      <c r="N584" s="113">
        <f t="shared" si="355"/>
        <v>5000</v>
      </c>
    </row>
    <row r="585" spans="1:14" s="171" customFormat="1" ht="31.5" outlineLevel="2" x14ac:dyDescent="0.2">
      <c r="A585" s="4" t="s">
        <v>209</v>
      </c>
      <c r="B585" s="4" t="s">
        <v>172</v>
      </c>
      <c r="C585" s="4" t="s">
        <v>47</v>
      </c>
      <c r="D585" s="4"/>
      <c r="E585" s="8" t="s">
        <v>300</v>
      </c>
      <c r="F585" s="113">
        <f t="shared" si="355"/>
        <v>6750.9</v>
      </c>
      <c r="G585" s="113">
        <f t="shared" si="355"/>
        <v>0</v>
      </c>
      <c r="H585" s="113">
        <f t="shared" si="355"/>
        <v>6750.9</v>
      </c>
      <c r="I585" s="113">
        <f t="shared" si="355"/>
        <v>5000</v>
      </c>
      <c r="J585" s="113">
        <f t="shared" si="355"/>
        <v>0</v>
      </c>
      <c r="K585" s="113">
        <f t="shared" si="355"/>
        <v>5000</v>
      </c>
      <c r="L585" s="113">
        <f t="shared" si="355"/>
        <v>5000</v>
      </c>
      <c r="M585" s="113">
        <f t="shared" si="355"/>
        <v>0</v>
      </c>
      <c r="N585" s="113">
        <f t="shared" si="355"/>
        <v>5000</v>
      </c>
    </row>
    <row r="586" spans="1:14" s="171" customFormat="1" ht="15.75" outlineLevel="3" x14ac:dyDescent="0.2">
      <c r="A586" s="4" t="s">
        <v>209</v>
      </c>
      <c r="B586" s="4" t="s">
        <v>172</v>
      </c>
      <c r="C586" s="4" t="s">
        <v>51</v>
      </c>
      <c r="D586" s="4"/>
      <c r="E586" s="8" t="s">
        <v>361</v>
      </c>
      <c r="F586" s="113">
        <f t="shared" si="355"/>
        <v>6750.9</v>
      </c>
      <c r="G586" s="113">
        <f t="shared" si="355"/>
        <v>0</v>
      </c>
      <c r="H586" s="113">
        <f t="shared" si="355"/>
        <v>6750.9</v>
      </c>
      <c r="I586" s="113">
        <f t="shared" si="355"/>
        <v>5000</v>
      </c>
      <c r="J586" s="113">
        <f t="shared" si="355"/>
        <v>0</v>
      </c>
      <c r="K586" s="113">
        <f t="shared" si="355"/>
        <v>5000</v>
      </c>
      <c r="L586" s="113">
        <f t="shared" si="355"/>
        <v>5000</v>
      </c>
      <c r="M586" s="113">
        <f t="shared" si="355"/>
        <v>0</v>
      </c>
      <c r="N586" s="113">
        <f t="shared" si="355"/>
        <v>5000</v>
      </c>
    </row>
    <row r="587" spans="1:14" s="171" customFormat="1" ht="31.5" outlineLevel="4" x14ac:dyDescent="0.2">
      <c r="A587" s="4" t="s">
        <v>209</v>
      </c>
      <c r="B587" s="4" t="s">
        <v>172</v>
      </c>
      <c r="C587" s="4" t="s">
        <v>507</v>
      </c>
      <c r="D587" s="4"/>
      <c r="E587" s="8" t="s">
        <v>673</v>
      </c>
      <c r="F587" s="113">
        <f t="shared" si="355"/>
        <v>6750.9</v>
      </c>
      <c r="G587" s="113">
        <f t="shared" si="355"/>
        <v>0</v>
      </c>
      <c r="H587" s="113">
        <f t="shared" si="355"/>
        <v>6750.9</v>
      </c>
      <c r="I587" s="113">
        <f t="shared" si="355"/>
        <v>5000</v>
      </c>
      <c r="J587" s="113">
        <f t="shared" si="355"/>
        <v>0</v>
      </c>
      <c r="K587" s="113">
        <f t="shared" si="355"/>
        <v>5000</v>
      </c>
      <c r="L587" s="113">
        <f t="shared" si="355"/>
        <v>5000</v>
      </c>
      <c r="M587" s="113">
        <f t="shared" si="355"/>
        <v>0</v>
      </c>
      <c r="N587" s="113">
        <f t="shared" si="355"/>
        <v>5000</v>
      </c>
    </row>
    <row r="588" spans="1:14" ht="15.75" outlineLevel="5" x14ac:dyDescent="0.2">
      <c r="A588" s="4" t="s">
        <v>209</v>
      </c>
      <c r="B588" s="4" t="s">
        <v>172</v>
      </c>
      <c r="C588" s="4" t="s">
        <v>508</v>
      </c>
      <c r="D588" s="4"/>
      <c r="E588" s="8" t="s">
        <v>727</v>
      </c>
      <c r="F588" s="113">
        <f t="shared" si="355"/>
        <v>6750.9</v>
      </c>
      <c r="G588" s="113">
        <f t="shared" si="355"/>
        <v>0</v>
      </c>
      <c r="H588" s="113">
        <f t="shared" si="355"/>
        <v>6750.9</v>
      </c>
      <c r="I588" s="113">
        <f t="shared" si="355"/>
        <v>5000</v>
      </c>
      <c r="J588" s="113">
        <f t="shared" si="355"/>
        <v>0</v>
      </c>
      <c r="K588" s="113">
        <f t="shared" si="355"/>
        <v>5000</v>
      </c>
      <c r="L588" s="113">
        <f t="shared" si="355"/>
        <v>5000</v>
      </c>
      <c r="M588" s="113">
        <f t="shared" si="355"/>
        <v>0</v>
      </c>
      <c r="N588" s="113">
        <f t="shared" si="355"/>
        <v>5000</v>
      </c>
    </row>
    <row r="589" spans="1:14" ht="15.75" outlineLevel="7" x14ac:dyDescent="0.2">
      <c r="A589" s="9" t="s">
        <v>209</v>
      </c>
      <c r="B589" s="9" t="s">
        <v>172</v>
      </c>
      <c r="C589" s="9" t="s">
        <v>508</v>
      </c>
      <c r="D589" s="9" t="s">
        <v>6</v>
      </c>
      <c r="E589" s="99" t="s">
        <v>7</v>
      </c>
      <c r="F589" s="1">
        <v>6750.9</v>
      </c>
      <c r="G589" s="1"/>
      <c r="H589" s="1">
        <f>F589+G589</f>
        <v>6750.9</v>
      </c>
      <c r="I589" s="1">
        <v>5000</v>
      </c>
      <c r="J589" s="1"/>
      <c r="K589" s="1">
        <f>I589+J589</f>
        <v>5000</v>
      </c>
      <c r="L589" s="1">
        <v>5000</v>
      </c>
      <c r="M589" s="1"/>
      <c r="N589" s="1">
        <f>L589+M589</f>
        <v>5000</v>
      </c>
    </row>
    <row r="590" spans="1:14" ht="15.75" outlineLevel="7" x14ac:dyDescent="0.2">
      <c r="A590" s="4" t="s">
        <v>209</v>
      </c>
      <c r="B590" s="4" t="s">
        <v>142</v>
      </c>
      <c r="C590" s="9"/>
      <c r="D590" s="9"/>
      <c r="E590" s="177" t="s">
        <v>143</v>
      </c>
      <c r="F590" s="113">
        <f t="shared" ref="F590:N595" si="356">F591</f>
        <v>20.6</v>
      </c>
      <c r="G590" s="113">
        <f t="shared" si="356"/>
        <v>0</v>
      </c>
      <c r="H590" s="113">
        <f t="shared" si="356"/>
        <v>20.6</v>
      </c>
      <c r="I590" s="113">
        <f t="shared" si="356"/>
        <v>20.6</v>
      </c>
      <c r="J590" s="113">
        <f t="shared" si="356"/>
        <v>0</v>
      </c>
      <c r="K590" s="113">
        <f t="shared" si="356"/>
        <v>20.6</v>
      </c>
      <c r="L590" s="113">
        <f t="shared" si="356"/>
        <v>20.6</v>
      </c>
      <c r="M590" s="113">
        <f t="shared" si="356"/>
        <v>0</v>
      </c>
      <c r="N590" s="113">
        <f t="shared" si="356"/>
        <v>20.6</v>
      </c>
    </row>
    <row r="591" spans="1:14" ht="15.75" outlineLevel="1" x14ac:dyDescent="0.2">
      <c r="A591" s="4" t="s">
        <v>209</v>
      </c>
      <c r="B591" s="4" t="s">
        <v>144</v>
      </c>
      <c r="C591" s="4"/>
      <c r="D591" s="4"/>
      <c r="E591" s="8" t="s">
        <v>145</v>
      </c>
      <c r="F591" s="113">
        <f t="shared" si="356"/>
        <v>20.6</v>
      </c>
      <c r="G591" s="113">
        <f t="shared" si="356"/>
        <v>0</v>
      </c>
      <c r="H591" s="113">
        <f t="shared" si="356"/>
        <v>20.6</v>
      </c>
      <c r="I591" s="113">
        <f t="shared" si="356"/>
        <v>20.6</v>
      </c>
      <c r="J591" s="113">
        <f t="shared" si="356"/>
        <v>0</v>
      </c>
      <c r="K591" s="113">
        <f t="shared" si="356"/>
        <v>20.6</v>
      </c>
      <c r="L591" s="113">
        <f t="shared" si="356"/>
        <v>20.6</v>
      </c>
      <c r="M591" s="113">
        <f t="shared" si="356"/>
        <v>0</v>
      </c>
      <c r="N591" s="113">
        <f t="shared" si="356"/>
        <v>20.6</v>
      </c>
    </row>
    <row r="592" spans="1:14" ht="31.5" outlineLevel="2" x14ac:dyDescent="0.2">
      <c r="A592" s="4" t="s">
        <v>209</v>
      </c>
      <c r="B592" s="4" t="s">
        <v>144</v>
      </c>
      <c r="C592" s="4" t="s">
        <v>21</v>
      </c>
      <c r="D592" s="4"/>
      <c r="E592" s="8" t="s">
        <v>302</v>
      </c>
      <c r="F592" s="113">
        <f t="shared" si="356"/>
        <v>20.6</v>
      </c>
      <c r="G592" s="113">
        <f t="shared" si="356"/>
        <v>0</v>
      </c>
      <c r="H592" s="113">
        <f t="shared" si="356"/>
        <v>20.6</v>
      </c>
      <c r="I592" s="113">
        <f t="shared" si="356"/>
        <v>20.6</v>
      </c>
      <c r="J592" s="113">
        <f t="shared" si="356"/>
        <v>0</v>
      </c>
      <c r="K592" s="113">
        <f t="shared" si="356"/>
        <v>20.6</v>
      </c>
      <c r="L592" s="113">
        <f t="shared" si="356"/>
        <v>20.6</v>
      </c>
      <c r="M592" s="113">
        <f t="shared" si="356"/>
        <v>0</v>
      </c>
      <c r="N592" s="113">
        <f t="shared" si="356"/>
        <v>20.6</v>
      </c>
    </row>
    <row r="593" spans="1:14" ht="15.75" outlineLevel="3" x14ac:dyDescent="0.2">
      <c r="A593" s="4" t="s">
        <v>209</v>
      </c>
      <c r="B593" s="4" t="s">
        <v>144</v>
      </c>
      <c r="C593" s="4" t="s">
        <v>362</v>
      </c>
      <c r="D593" s="4"/>
      <c r="E593" s="8" t="s">
        <v>361</v>
      </c>
      <c r="F593" s="113">
        <f t="shared" si="356"/>
        <v>20.6</v>
      </c>
      <c r="G593" s="113">
        <f t="shared" si="356"/>
        <v>0</v>
      </c>
      <c r="H593" s="113">
        <f t="shared" si="356"/>
        <v>20.6</v>
      </c>
      <c r="I593" s="113">
        <f t="shared" si="356"/>
        <v>20.6</v>
      </c>
      <c r="J593" s="113">
        <f t="shared" si="356"/>
        <v>0</v>
      </c>
      <c r="K593" s="113">
        <f t="shared" si="356"/>
        <v>20.6</v>
      </c>
      <c r="L593" s="113">
        <f t="shared" si="356"/>
        <v>20.6</v>
      </c>
      <c r="M593" s="113">
        <f t="shared" si="356"/>
        <v>0</v>
      </c>
      <c r="N593" s="113">
        <f t="shared" si="356"/>
        <v>20.6</v>
      </c>
    </row>
    <row r="594" spans="1:14" ht="31.5" outlineLevel="4" x14ac:dyDescent="0.2">
      <c r="A594" s="4" t="s">
        <v>209</v>
      </c>
      <c r="B594" s="4" t="s">
        <v>144</v>
      </c>
      <c r="C594" s="4" t="s">
        <v>363</v>
      </c>
      <c r="D594" s="4"/>
      <c r="E594" s="8" t="s">
        <v>628</v>
      </c>
      <c r="F594" s="113">
        <f t="shared" si="356"/>
        <v>20.6</v>
      </c>
      <c r="G594" s="113">
        <f t="shared" si="356"/>
        <v>0</v>
      </c>
      <c r="H594" s="113">
        <f t="shared" si="356"/>
        <v>20.6</v>
      </c>
      <c r="I594" s="113">
        <f t="shared" si="356"/>
        <v>20.6</v>
      </c>
      <c r="J594" s="113">
        <f t="shared" si="356"/>
        <v>0</v>
      </c>
      <c r="K594" s="113">
        <f t="shared" si="356"/>
        <v>20.6</v>
      </c>
      <c r="L594" s="113">
        <f t="shared" si="356"/>
        <v>20.6</v>
      </c>
      <c r="M594" s="113">
        <f t="shared" si="356"/>
        <v>0</v>
      </c>
      <c r="N594" s="113">
        <f t="shared" si="356"/>
        <v>20.6</v>
      </c>
    </row>
    <row r="595" spans="1:14" ht="15.75" outlineLevel="5" x14ac:dyDescent="0.2">
      <c r="A595" s="4" t="s">
        <v>209</v>
      </c>
      <c r="B595" s="4" t="s">
        <v>144</v>
      </c>
      <c r="C595" s="9" t="s">
        <v>358</v>
      </c>
      <c r="D595" s="4"/>
      <c r="E595" s="8" t="s">
        <v>30</v>
      </c>
      <c r="F595" s="113">
        <f t="shared" si="356"/>
        <v>20.6</v>
      </c>
      <c r="G595" s="113">
        <f t="shared" si="356"/>
        <v>0</v>
      </c>
      <c r="H595" s="113">
        <f t="shared" si="356"/>
        <v>20.6</v>
      </c>
      <c r="I595" s="113">
        <f t="shared" si="356"/>
        <v>20.6</v>
      </c>
      <c r="J595" s="113">
        <f t="shared" si="356"/>
        <v>0</v>
      </c>
      <c r="K595" s="113">
        <f t="shared" si="356"/>
        <v>20.6</v>
      </c>
      <c r="L595" s="113">
        <f t="shared" si="356"/>
        <v>20.6</v>
      </c>
      <c r="M595" s="113">
        <f t="shared" si="356"/>
        <v>0</v>
      </c>
      <c r="N595" s="113">
        <f t="shared" si="356"/>
        <v>20.6</v>
      </c>
    </row>
    <row r="596" spans="1:14" ht="15.75" outlineLevel="7" x14ac:dyDescent="0.2">
      <c r="A596" s="9" t="s">
        <v>209</v>
      </c>
      <c r="B596" s="9" t="s">
        <v>144</v>
      </c>
      <c r="C596" s="9" t="s">
        <v>358</v>
      </c>
      <c r="D596" s="9" t="s">
        <v>6</v>
      </c>
      <c r="E596" s="99" t="s">
        <v>7</v>
      </c>
      <c r="F596" s="1">
        <v>20.6</v>
      </c>
      <c r="G596" s="1"/>
      <c r="H596" s="1">
        <f>F596+G596</f>
        <v>20.6</v>
      </c>
      <c r="I596" s="1">
        <v>20.6</v>
      </c>
      <c r="J596" s="1"/>
      <c r="K596" s="1">
        <f>I596+J596</f>
        <v>20.6</v>
      </c>
      <c r="L596" s="1">
        <v>20.6</v>
      </c>
      <c r="M596" s="1"/>
      <c r="N596" s="1">
        <f>L596+M596</f>
        <v>20.6</v>
      </c>
    </row>
    <row r="597" spans="1:14" ht="15.75" outlineLevel="7" x14ac:dyDescent="0.2">
      <c r="A597" s="9"/>
      <c r="B597" s="9"/>
      <c r="C597" s="9"/>
      <c r="D597" s="9"/>
      <c r="E597" s="99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x14ac:dyDescent="0.2">
      <c r="A598" s="4" t="s">
        <v>210</v>
      </c>
      <c r="B598" s="4"/>
      <c r="C598" s="4"/>
      <c r="D598" s="4"/>
      <c r="E598" s="8" t="s">
        <v>311</v>
      </c>
      <c r="F598" s="113">
        <f>F599+F622+F629</f>
        <v>46039.6</v>
      </c>
      <c r="G598" s="113">
        <f t="shared" ref="G598:N598" si="357">G599+G622+G629</f>
        <v>0</v>
      </c>
      <c r="H598" s="113">
        <f>H599+H622+H629</f>
        <v>46039.6</v>
      </c>
      <c r="I598" s="113">
        <f t="shared" si="357"/>
        <v>43372.799999999996</v>
      </c>
      <c r="J598" s="113">
        <f t="shared" si="357"/>
        <v>0</v>
      </c>
      <c r="K598" s="113">
        <f t="shared" si="357"/>
        <v>43372.799999999996</v>
      </c>
      <c r="L598" s="113">
        <f t="shared" si="357"/>
        <v>43372.799999999996</v>
      </c>
      <c r="M598" s="113">
        <f t="shared" si="357"/>
        <v>0</v>
      </c>
      <c r="N598" s="113">
        <f t="shared" si="357"/>
        <v>43372.799999999996</v>
      </c>
    </row>
    <row r="599" spans="1:14" ht="15.75" x14ac:dyDescent="0.2">
      <c r="A599" s="4" t="s">
        <v>210</v>
      </c>
      <c r="B599" s="4" t="s">
        <v>136</v>
      </c>
      <c r="C599" s="4"/>
      <c r="D599" s="4"/>
      <c r="E599" s="177" t="s">
        <v>137</v>
      </c>
      <c r="F599" s="113">
        <f>F600+F607</f>
        <v>41032.699999999997</v>
      </c>
      <c r="G599" s="113">
        <f t="shared" ref="G599:N599" si="358">G600+G607</f>
        <v>0</v>
      </c>
      <c r="H599" s="113">
        <f>H600+H607</f>
        <v>41032.699999999997</v>
      </c>
      <c r="I599" s="113">
        <f t="shared" si="358"/>
        <v>38365.899999999994</v>
      </c>
      <c r="J599" s="113">
        <f t="shared" si="358"/>
        <v>0</v>
      </c>
      <c r="K599" s="113">
        <f t="shared" si="358"/>
        <v>38365.899999999994</v>
      </c>
      <c r="L599" s="113">
        <f t="shared" si="358"/>
        <v>38365.899999999994</v>
      </c>
      <c r="M599" s="113">
        <f t="shared" si="358"/>
        <v>0</v>
      </c>
      <c r="N599" s="113">
        <f t="shared" si="358"/>
        <v>38365.899999999994</v>
      </c>
    </row>
    <row r="600" spans="1:14" ht="31.5" outlineLevel="1" x14ac:dyDescent="0.2">
      <c r="A600" s="4" t="s">
        <v>210</v>
      </c>
      <c r="B600" s="4" t="s">
        <v>152</v>
      </c>
      <c r="C600" s="4"/>
      <c r="D600" s="4"/>
      <c r="E600" s="8" t="s">
        <v>153</v>
      </c>
      <c r="F600" s="113">
        <f t="shared" ref="F600:N603" si="359">F601</f>
        <v>27670.1</v>
      </c>
      <c r="G600" s="113">
        <f t="shared" si="359"/>
        <v>0</v>
      </c>
      <c r="H600" s="113">
        <f t="shared" si="359"/>
        <v>27670.1</v>
      </c>
      <c r="I600" s="113">
        <f t="shared" si="359"/>
        <v>27670.1</v>
      </c>
      <c r="J600" s="113">
        <f t="shared" si="359"/>
        <v>0</v>
      </c>
      <c r="K600" s="113">
        <f t="shared" si="359"/>
        <v>27670.1</v>
      </c>
      <c r="L600" s="113">
        <f t="shared" si="359"/>
        <v>27670.1</v>
      </c>
      <c r="M600" s="113">
        <f t="shared" si="359"/>
        <v>0</v>
      </c>
      <c r="N600" s="113">
        <f t="shared" si="359"/>
        <v>27670.1</v>
      </c>
    </row>
    <row r="601" spans="1:14" ht="15.75" outlineLevel="2" x14ac:dyDescent="0.2">
      <c r="A601" s="4" t="s">
        <v>210</v>
      </c>
      <c r="B601" s="4" t="s">
        <v>152</v>
      </c>
      <c r="C601" s="4" t="s">
        <v>41</v>
      </c>
      <c r="D601" s="4"/>
      <c r="E601" s="8" t="s">
        <v>299</v>
      </c>
      <c r="F601" s="113">
        <f t="shared" si="359"/>
        <v>27670.1</v>
      </c>
      <c r="G601" s="113">
        <f t="shared" si="359"/>
        <v>0</v>
      </c>
      <c r="H601" s="113">
        <f t="shared" si="359"/>
        <v>27670.1</v>
      </c>
      <c r="I601" s="113">
        <f t="shared" si="359"/>
        <v>27670.1</v>
      </c>
      <c r="J601" s="113">
        <f t="shared" si="359"/>
        <v>0</v>
      </c>
      <c r="K601" s="113">
        <f t="shared" si="359"/>
        <v>27670.1</v>
      </c>
      <c r="L601" s="113">
        <f t="shared" si="359"/>
        <v>27670.1</v>
      </c>
      <c r="M601" s="113">
        <f t="shared" si="359"/>
        <v>0</v>
      </c>
      <c r="N601" s="113">
        <f t="shared" si="359"/>
        <v>27670.1</v>
      </c>
    </row>
    <row r="602" spans="1:14" ht="15.75" outlineLevel="3" x14ac:dyDescent="0.2">
      <c r="A602" s="4" t="s">
        <v>210</v>
      </c>
      <c r="B602" s="4" t="s">
        <v>152</v>
      </c>
      <c r="C602" s="4" t="s">
        <v>42</v>
      </c>
      <c r="D602" s="4"/>
      <c r="E602" s="8" t="s">
        <v>361</v>
      </c>
      <c r="F602" s="113">
        <f t="shared" si="359"/>
        <v>27670.1</v>
      </c>
      <c r="G602" s="113">
        <f t="shared" si="359"/>
        <v>0</v>
      </c>
      <c r="H602" s="113">
        <f t="shared" si="359"/>
        <v>27670.1</v>
      </c>
      <c r="I602" s="113">
        <f t="shared" si="359"/>
        <v>27670.1</v>
      </c>
      <c r="J602" s="113">
        <f t="shared" si="359"/>
        <v>0</v>
      </c>
      <c r="K602" s="113">
        <f t="shared" si="359"/>
        <v>27670.1</v>
      </c>
      <c r="L602" s="113">
        <f t="shared" si="359"/>
        <v>27670.1</v>
      </c>
      <c r="M602" s="113">
        <f t="shared" si="359"/>
        <v>0</v>
      </c>
      <c r="N602" s="113">
        <f t="shared" si="359"/>
        <v>27670.1</v>
      </c>
    </row>
    <row r="603" spans="1:14" ht="31.5" outlineLevel="4" x14ac:dyDescent="0.2">
      <c r="A603" s="4" t="s">
        <v>210</v>
      </c>
      <c r="B603" s="4" t="s">
        <v>152</v>
      </c>
      <c r="C603" s="4" t="s">
        <v>44</v>
      </c>
      <c r="D603" s="4"/>
      <c r="E603" s="8" t="s">
        <v>628</v>
      </c>
      <c r="F603" s="113">
        <f t="shared" si="359"/>
        <v>27670.1</v>
      </c>
      <c r="G603" s="113">
        <f t="shared" si="359"/>
        <v>0</v>
      </c>
      <c r="H603" s="113">
        <f t="shared" si="359"/>
        <v>27670.1</v>
      </c>
      <c r="I603" s="113">
        <f t="shared" si="359"/>
        <v>27670.1</v>
      </c>
      <c r="J603" s="113">
        <f t="shared" si="359"/>
        <v>0</v>
      </c>
      <c r="K603" s="113">
        <f t="shared" si="359"/>
        <v>27670.1</v>
      </c>
      <c r="L603" s="113">
        <f t="shared" si="359"/>
        <v>27670.1</v>
      </c>
      <c r="M603" s="113">
        <f t="shared" si="359"/>
        <v>0</v>
      </c>
      <c r="N603" s="113">
        <f t="shared" si="359"/>
        <v>27670.1</v>
      </c>
    </row>
    <row r="604" spans="1:14" ht="15.75" outlineLevel="5" x14ac:dyDescent="0.2">
      <c r="A604" s="4" t="s">
        <v>210</v>
      </c>
      <c r="B604" s="4" t="s">
        <v>152</v>
      </c>
      <c r="C604" s="4" t="s">
        <v>354</v>
      </c>
      <c r="D604" s="4"/>
      <c r="E604" s="8" t="s">
        <v>22</v>
      </c>
      <c r="F604" s="113">
        <f>F605+F606</f>
        <v>27670.1</v>
      </c>
      <c r="G604" s="113">
        <f t="shared" ref="G604:N604" si="360">G605+G606</f>
        <v>0</v>
      </c>
      <c r="H604" s="113">
        <f t="shared" si="360"/>
        <v>27670.1</v>
      </c>
      <c r="I604" s="113">
        <f t="shared" si="360"/>
        <v>27670.1</v>
      </c>
      <c r="J604" s="113">
        <f t="shared" si="360"/>
        <v>0</v>
      </c>
      <c r="K604" s="113">
        <f t="shared" si="360"/>
        <v>27670.1</v>
      </c>
      <c r="L604" s="113">
        <f t="shared" si="360"/>
        <v>27670.1</v>
      </c>
      <c r="M604" s="113">
        <f t="shared" si="360"/>
        <v>0</v>
      </c>
      <c r="N604" s="113">
        <f t="shared" si="360"/>
        <v>27670.1</v>
      </c>
    </row>
    <row r="605" spans="1:14" ht="47.25" outlineLevel="7" x14ac:dyDescent="0.2">
      <c r="A605" s="9" t="s">
        <v>210</v>
      </c>
      <c r="B605" s="9" t="s">
        <v>152</v>
      </c>
      <c r="C605" s="9" t="s">
        <v>354</v>
      </c>
      <c r="D605" s="9" t="s">
        <v>3</v>
      </c>
      <c r="E605" s="99" t="s">
        <v>4</v>
      </c>
      <c r="F605" s="1">
        <v>27082.1</v>
      </c>
      <c r="G605" s="1"/>
      <c r="H605" s="1">
        <f t="shared" ref="H605:H606" si="361">F605+G605</f>
        <v>27082.1</v>
      </c>
      <c r="I605" s="1">
        <v>27082.1</v>
      </c>
      <c r="J605" s="1"/>
      <c r="K605" s="1">
        <f t="shared" ref="K605:K606" si="362">I605+J605</f>
        <v>27082.1</v>
      </c>
      <c r="L605" s="1">
        <v>27082.1</v>
      </c>
      <c r="M605" s="1"/>
      <c r="N605" s="1">
        <f t="shared" ref="N605:N606" si="363">L605+M605</f>
        <v>27082.1</v>
      </c>
    </row>
    <row r="606" spans="1:14" ht="15.75" outlineLevel="7" x14ac:dyDescent="0.2">
      <c r="A606" s="9" t="s">
        <v>210</v>
      </c>
      <c r="B606" s="9" t="s">
        <v>152</v>
      </c>
      <c r="C606" s="9" t="s">
        <v>354</v>
      </c>
      <c r="D606" s="9" t="s">
        <v>6</v>
      </c>
      <c r="E606" s="99" t="s">
        <v>7</v>
      </c>
      <c r="F606" s="1">
        <v>588</v>
      </c>
      <c r="G606" s="1"/>
      <c r="H606" s="1">
        <f t="shared" si="361"/>
        <v>588</v>
      </c>
      <c r="I606" s="1">
        <v>588</v>
      </c>
      <c r="J606" s="1"/>
      <c r="K606" s="1">
        <f t="shared" si="362"/>
        <v>588</v>
      </c>
      <c r="L606" s="1">
        <v>588</v>
      </c>
      <c r="M606" s="1"/>
      <c r="N606" s="1">
        <f t="shared" si="363"/>
        <v>588</v>
      </c>
    </row>
    <row r="607" spans="1:14" ht="15.75" outlineLevel="1" x14ac:dyDescent="0.2">
      <c r="A607" s="4" t="s">
        <v>210</v>
      </c>
      <c r="B607" s="4" t="s">
        <v>140</v>
      </c>
      <c r="C607" s="4"/>
      <c r="D607" s="4"/>
      <c r="E607" s="8" t="s">
        <v>141</v>
      </c>
      <c r="F607" s="113">
        <f>F608+F617</f>
        <v>13362.599999999999</v>
      </c>
      <c r="G607" s="113">
        <f t="shared" ref="G607:N607" si="364">G608+G617</f>
        <v>0</v>
      </c>
      <c r="H607" s="113">
        <f t="shared" si="364"/>
        <v>13362.599999999999</v>
      </c>
      <c r="I607" s="113">
        <f t="shared" si="364"/>
        <v>10695.8</v>
      </c>
      <c r="J607" s="113">
        <f t="shared" si="364"/>
        <v>0</v>
      </c>
      <c r="K607" s="113">
        <f t="shared" si="364"/>
        <v>10695.8</v>
      </c>
      <c r="L607" s="113">
        <f t="shared" si="364"/>
        <v>10695.8</v>
      </c>
      <c r="M607" s="113">
        <f t="shared" si="364"/>
        <v>0</v>
      </c>
      <c r="N607" s="113">
        <f t="shared" si="364"/>
        <v>10695.8</v>
      </c>
    </row>
    <row r="608" spans="1:14" ht="15.75" outlineLevel="2" x14ac:dyDescent="0.2">
      <c r="A608" s="4" t="s">
        <v>210</v>
      </c>
      <c r="B608" s="4" t="s">
        <v>140</v>
      </c>
      <c r="C608" s="4" t="s">
        <v>41</v>
      </c>
      <c r="D608" s="4"/>
      <c r="E608" s="8" t="s">
        <v>299</v>
      </c>
      <c r="F608" s="113">
        <f t="shared" ref="F608:N609" si="365">F609</f>
        <v>13303.8</v>
      </c>
      <c r="G608" s="113">
        <f t="shared" si="365"/>
        <v>0</v>
      </c>
      <c r="H608" s="113">
        <f t="shared" si="365"/>
        <v>13303.8</v>
      </c>
      <c r="I608" s="113">
        <f t="shared" si="365"/>
        <v>10637</v>
      </c>
      <c r="J608" s="113">
        <f t="shared" si="365"/>
        <v>0</v>
      </c>
      <c r="K608" s="113">
        <f t="shared" si="365"/>
        <v>10637</v>
      </c>
      <c r="L608" s="113">
        <f t="shared" si="365"/>
        <v>10637</v>
      </c>
      <c r="M608" s="113">
        <f t="shared" si="365"/>
        <v>0</v>
      </c>
      <c r="N608" s="113">
        <f t="shared" si="365"/>
        <v>10637</v>
      </c>
    </row>
    <row r="609" spans="1:14" ht="15.75" outlineLevel="3" x14ac:dyDescent="0.2">
      <c r="A609" s="4" t="s">
        <v>210</v>
      </c>
      <c r="B609" s="4" t="s">
        <v>140</v>
      </c>
      <c r="C609" s="4" t="s">
        <v>42</v>
      </c>
      <c r="D609" s="4"/>
      <c r="E609" s="8" t="s">
        <v>361</v>
      </c>
      <c r="F609" s="113">
        <f t="shared" si="365"/>
        <v>13303.8</v>
      </c>
      <c r="G609" s="113">
        <f t="shared" si="365"/>
        <v>0</v>
      </c>
      <c r="H609" s="113">
        <f t="shared" si="365"/>
        <v>13303.8</v>
      </c>
      <c r="I609" s="113">
        <f t="shared" si="365"/>
        <v>10637</v>
      </c>
      <c r="J609" s="113">
        <f t="shared" si="365"/>
        <v>0</v>
      </c>
      <c r="K609" s="113">
        <f t="shared" si="365"/>
        <v>10637</v>
      </c>
      <c r="L609" s="113">
        <f t="shared" si="365"/>
        <v>10637</v>
      </c>
      <c r="M609" s="113">
        <f t="shared" si="365"/>
        <v>0</v>
      </c>
      <c r="N609" s="113">
        <f t="shared" si="365"/>
        <v>10637</v>
      </c>
    </row>
    <row r="610" spans="1:14" ht="31.5" outlineLevel="4" x14ac:dyDescent="0.2">
      <c r="A610" s="4" t="s">
        <v>210</v>
      </c>
      <c r="B610" s="4" t="s">
        <v>140</v>
      </c>
      <c r="C610" s="4" t="s">
        <v>360</v>
      </c>
      <c r="D610" s="4"/>
      <c r="E610" s="8" t="s">
        <v>642</v>
      </c>
      <c r="F610" s="113">
        <f>F611+F613+F615</f>
        <v>13303.8</v>
      </c>
      <c r="G610" s="113">
        <f t="shared" ref="G610:N610" si="366">G611+G613+G615</f>
        <v>0</v>
      </c>
      <c r="H610" s="113">
        <f t="shared" si="366"/>
        <v>13303.8</v>
      </c>
      <c r="I610" s="113">
        <f t="shared" si="366"/>
        <v>10637</v>
      </c>
      <c r="J610" s="113">
        <f t="shared" si="366"/>
        <v>0</v>
      </c>
      <c r="K610" s="113">
        <f t="shared" si="366"/>
        <v>10637</v>
      </c>
      <c r="L610" s="113">
        <f t="shared" si="366"/>
        <v>10637</v>
      </c>
      <c r="M610" s="113">
        <f t="shared" si="366"/>
        <v>0</v>
      </c>
      <c r="N610" s="113">
        <f t="shared" si="366"/>
        <v>10637</v>
      </c>
    </row>
    <row r="611" spans="1:14" ht="15.75" outlineLevel="5" x14ac:dyDescent="0.2">
      <c r="A611" s="4" t="s">
        <v>210</v>
      </c>
      <c r="B611" s="4" t="s">
        <v>140</v>
      </c>
      <c r="C611" s="4" t="s">
        <v>355</v>
      </c>
      <c r="D611" s="4"/>
      <c r="E611" s="8" t="s">
        <v>80</v>
      </c>
      <c r="F611" s="113">
        <f>F612</f>
        <v>362.6</v>
      </c>
      <c r="G611" s="113">
        <f t="shared" ref="G611:N611" si="367">G612</f>
        <v>0</v>
      </c>
      <c r="H611" s="113">
        <f t="shared" si="367"/>
        <v>362.6</v>
      </c>
      <c r="I611" s="113">
        <f t="shared" si="367"/>
        <v>362.6</v>
      </c>
      <c r="J611" s="113">
        <f t="shared" si="367"/>
        <v>0</v>
      </c>
      <c r="K611" s="113">
        <f t="shared" si="367"/>
        <v>362.6</v>
      </c>
      <c r="L611" s="113">
        <f t="shared" si="367"/>
        <v>362.6</v>
      </c>
      <c r="M611" s="113">
        <f t="shared" si="367"/>
        <v>0</v>
      </c>
      <c r="N611" s="113">
        <f t="shared" si="367"/>
        <v>362.6</v>
      </c>
    </row>
    <row r="612" spans="1:14" ht="15.75" outlineLevel="7" x14ac:dyDescent="0.2">
      <c r="A612" s="9" t="s">
        <v>210</v>
      </c>
      <c r="B612" s="9" t="s">
        <v>140</v>
      </c>
      <c r="C612" s="9" t="s">
        <v>355</v>
      </c>
      <c r="D612" s="9" t="s">
        <v>6</v>
      </c>
      <c r="E612" s="99" t="s">
        <v>7</v>
      </c>
      <c r="F612" s="178">
        <v>362.6</v>
      </c>
      <c r="G612" s="178"/>
      <c r="H612" s="1">
        <f>F612+G612</f>
        <v>362.6</v>
      </c>
      <c r="I612" s="1">
        <v>362.6</v>
      </c>
      <c r="J612" s="1"/>
      <c r="K612" s="1">
        <f>I612+J612</f>
        <v>362.6</v>
      </c>
      <c r="L612" s="1">
        <v>362.6</v>
      </c>
      <c r="M612" s="1"/>
      <c r="N612" s="1">
        <f>L612+M612</f>
        <v>362.6</v>
      </c>
    </row>
    <row r="613" spans="1:14" ht="15.75" outlineLevel="5" x14ac:dyDescent="0.2">
      <c r="A613" s="4" t="s">
        <v>210</v>
      </c>
      <c r="B613" s="4" t="s">
        <v>140</v>
      </c>
      <c r="C613" s="4" t="s">
        <v>356</v>
      </c>
      <c r="D613" s="4"/>
      <c r="E613" s="8" t="s">
        <v>82</v>
      </c>
      <c r="F613" s="113">
        <f>F614</f>
        <v>12666.8</v>
      </c>
      <c r="G613" s="113">
        <f t="shared" ref="G613:N613" si="368">G614</f>
        <v>0</v>
      </c>
      <c r="H613" s="113">
        <f t="shared" si="368"/>
        <v>12666.8</v>
      </c>
      <c r="I613" s="113">
        <f t="shared" si="368"/>
        <v>10000</v>
      </c>
      <c r="J613" s="113">
        <f t="shared" si="368"/>
        <v>0</v>
      </c>
      <c r="K613" s="113">
        <f t="shared" si="368"/>
        <v>10000</v>
      </c>
      <c r="L613" s="113">
        <f t="shared" si="368"/>
        <v>10000</v>
      </c>
      <c r="M613" s="113">
        <f t="shared" si="368"/>
        <v>0</v>
      </c>
      <c r="N613" s="113">
        <f t="shared" si="368"/>
        <v>10000</v>
      </c>
    </row>
    <row r="614" spans="1:14" ht="15.75" outlineLevel="7" x14ac:dyDescent="0.2">
      <c r="A614" s="9" t="s">
        <v>210</v>
      </c>
      <c r="B614" s="9" t="s">
        <v>140</v>
      </c>
      <c r="C614" s="9" t="s">
        <v>356</v>
      </c>
      <c r="D614" s="9" t="s">
        <v>6</v>
      </c>
      <c r="E614" s="99" t="s">
        <v>7</v>
      </c>
      <c r="F614" s="178">
        <v>12666.8</v>
      </c>
      <c r="G614" s="178"/>
      <c r="H614" s="1">
        <f>F614+G614</f>
        <v>12666.8</v>
      </c>
      <c r="I614" s="100">
        <v>10000</v>
      </c>
      <c r="J614" s="100"/>
      <c r="K614" s="1">
        <f>I614+J614</f>
        <v>10000</v>
      </c>
      <c r="L614" s="100">
        <v>10000</v>
      </c>
      <c r="M614" s="100"/>
      <c r="N614" s="1">
        <f>L614+M614</f>
        <v>10000</v>
      </c>
    </row>
    <row r="615" spans="1:14" ht="15.75" outlineLevel="5" x14ac:dyDescent="0.2">
      <c r="A615" s="4" t="s">
        <v>210</v>
      </c>
      <c r="B615" s="4" t="s">
        <v>140</v>
      </c>
      <c r="C615" s="4" t="s">
        <v>357</v>
      </c>
      <c r="D615" s="4"/>
      <c r="E615" s="8" t="s">
        <v>81</v>
      </c>
      <c r="F615" s="113">
        <f>F616</f>
        <v>274.39999999999998</v>
      </c>
      <c r="G615" s="113">
        <f t="shared" ref="G615:N615" si="369">G616</f>
        <v>0</v>
      </c>
      <c r="H615" s="113">
        <f t="shared" si="369"/>
        <v>274.39999999999998</v>
      </c>
      <c r="I615" s="113">
        <f t="shared" si="369"/>
        <v>274.39999999999998</v>
      </c>
      <c r="J615" s="113">
        <f t="shared" si="369"/>
        <v>0</v>
      </c>
      <c r="K615" s="113">
        <f t="shared" si="369"/>
        <v>274.39999999999998</v>
      </c>
      <c r="L615" s="113">
        <f t="shared" si="369"/>
        <v>274.39999999999998</v>
      </c>
      <c r="M615" s="113">
        <f t="shared" si="369"/>
        <v>0</v>
      </c>
      <c r="N615" s="113">
        <f t="shared" si="369"/>
        <v>274.39999999999998</v>
      </c>
    </row>
    <row r="616" spans="1:14" ht="15.75" outlineLevel="7" x14ac:dyDescent="0.2">
      <c r="A616" s="9" t="s">
        <v>210</v>
      </c>
      <c r="B616" s="9" t="s">
        <v>140</v>
      </c>
      <c r="C616" s="9" t="s">
        <v>357</v>
      </c>
      <c r="D616" s="9" t="s">
        <v>6</v>
      </c>
      <c r="E616" s="99" t="s">
        <v>7</v>
      </c>
      <c r="F616" s="178">
        <v>274.39999999999998</v>
      </c>
      <c r="G616" s="178"/>
      <c r="H616" s="1">
        <f>F616+G616</f>
        <v>274.39999999999998</v>
      </c>
      <c r="I616" s="1">
        <v>274.39999999999998</v>
      </c>
      <c r="J616" s="1"/>
      <c r="K616" s="1">
        <f>I616+J616</f>
        <v>274.39999999999998</v>
      </c>
      <c r="L616" s="1">
        <v>274.39999999999998</v>
      </c>
      <c r="M616" s="1"/>
      <c r="N616" s="1">
        <f>L616+M616</f>
        <v>274.39999999999998</v>
      </c>
    </row>
    <row r="617" spans="1:14" ht="31.5" outlineLevel="7" x14ac:dyDescent="0.2">
      <c r="A617" s="4" t="s">
        <v>210</v>
      </c>
      <c r="B617" s="4" t="s">
        <v>140</v>
      </c>
      <c r="C617" s="4" t="s">
        <v>21</v>
      </c>
      <c r="D617" s="4"/>
      <c r="E617" s="8" t="s">
        <v>302</v>
      </c>
      <c r="F617" s="113">
        <f t="shared" ref="F617:N620" si="370">F618</f>
        <v>58.8</v>
      </c>
      <c r="G617" s="113">
        <f t="shared" si="370"/>
        <v>0</v>
      </c>
      <c r="H617" s="113">
        <f t="shared" si="370"/>
        <v>58.8</v>
      </c>
      <c r="I617" s="113">
        <f t="shared" si="370"/>
        <v>58.8</v>
      </c>
      <c r="J617" s="113">
        <f t="shared" si="370"/>
        <v>0</v>
      </c>
      <c r="K617" s="113">
        <f t="shared" si="370"/>
        <v>58.8</v>
      </c>
      <c r="L617" s="113">
        <f t="shared" si="370"/>
        <v>58.8</v>
      </c>
      <c r="M617" s="113">
        <f t="shared" si="370"/>
        <v>0</v>
      </c>
      <c r="N617" s="113">
        <f t="shared" si="370"/>
        <v>58.8</v>
      </c>
    </row>
    <row r="618" spans="1:14" ht="15.75" outlineLevel="7" x14ac:dyDescent="0.2">
      <c r="A618" s="4" t="s">
        <v>210</v>
      </c>
      <c r="B618" s="4" t="s">
        <v>140</v>
      </c>
      <c r="C618" s="4" t="s">
        <v>362</v>
      </c>
      <c r="D618" s="4"/>
      <c r="E618" s="8" t="s">
        <v>361</v>
      </c>
      <c r="F618" s="113">
        <f t="shared" si="370"/>
        <v>58.8</v>
      </c>
      <c r="G618" s="113">
        <f t="shared" si="370"/>
        <v>0</v>
      </c>
      <c r="H618" s="113">
        <f t="shared" si="370"/>
        <v>58.8</v>
      </c>
      <c r="I618" s="113">
        <f t="shared" si="370"/>
        <v>58.8</v>
      </c>
      <c r="J618" s="113">
        <f t="shared" si="370"/>
        <v>0</v>
      </c>
      <c r="K618" s="113">
        <f t="shared" si="370"/>
        <v>58.8</v>
      </c>
      <c r="L618" s="113">
        <f t="shared" si="370"/>
        <v>58.8</v>
      </c>
      <c r="M618" s="113">
        <f t="shared" si="370"/>
        <v>0</v>
      </c>
      <c r="N618" s="113">
        <f t="shared" si="370"/>
        <v>58.8</v>
      </c>
    </row>
    <row r="619" spans="1:14" ht="31.5" outlineLevel="7" x14ac:dyDescent="0.2">
      <c r="A619" s="4" t="s">
        <v>210</v>
      </c>
      <c r="B619" s="4" t="s">
        <v>140</v>
      </c>
      <c r="C619" s="4" t="s">
        <v>363</v>
      </c>
      <c r="D619" s="4"/>
      <c r="E619" s="8" t="s">
        <v>628</v>
      </c>
      <c r="F619" s="113">
        <f t="shared" si="370"/>
        <v>58.8</v>
      </c>
      <c r="G619" s="113">
        <f t="shared" si="370"/>
        <v>0</v>
      </c>
      <c r="H619" s="113">
        <f t="shared" si="370"/>
        <v>58.8</v>
      </c>
      <c r="I619" s="113">
        <f t="shared" si="370"/>
        <v>58.8</v>
      </c>
      <c r="J619" s="113">
        <f t="shared" si="370"/>
        <v>0</v>
      </c>
      <c r="K619" s="113">
        <f t="shared" si="370"/>
        <v>58.8</v>
      </c>
      <c r="L619" s="113">
        <f t="shared" si="370"/>
        <v>58.8</v>
      </c>
      <c r="M619" s="113">
        <f t="shared" si="370"/>
        <v>0</v>
      </c>
      <c r="N619" s="113">
        <f t="shared" si="370"/>
        <v>58.8</v>
      </c>
    </row>
    <row r="620" spans="1:14" ht="15.75" outlineLevel="7" x14ac:dyDescent="0.2">
      <c r="A620" s="4" t="s">
        <v>210</v>
      </c>
      <c r="B620" s="4" t="s">
        <v>140</v>
      </c>
      <c r="C620" s="4" t="s">
        <v>358</v>
      </c>
      <c r="D620" s="4"/>
      <c r="E620" s="8" t="s">
        <v>30</v>
      </c>
      <c r="F620" s="113">
        <f t="shared" si="370"/>
        <v>58.8</v>
      </c>
      <c r="G620" s="113">
        <f t="shared" si="370"/>
        <v>0</v>
      </c>
      <c r="H620" s="113">
        <f t="shared" si="370"/>
        <v>58.8</v>
      </c>
      <c r="I620" s="113">
        <f t="shared" si="370"/>
        <v>58.8</v>
      </c>
      <c r="J620" s="113">
        <f t="shared" si="370"/>
        <v>0</v>
      </c>
      <c r="K620" s="113">
        <f t="shared" si="370"/>
        <v>58.8</v>
      </c>
      <c r="L620" s="113">
        <f t="shared" si="370"/>
        <v>58.8</v>
      </c>
      <c r="M620" s="113">
        <f t="shared" si="370"/>
        <v>0</v>
      </c>
      <c r="N620" s="113">
        <f t="shared" si="370"/>
        <v>58.8</v>
      </c>
    </row>
    <row r="621" spans="1:14" ht="15.75" outlineLevel="7" x14ac:dyDescent="0.2">
      <c r="A621" s="9" t="s">
        <v>210</v>
      </c>
      <c r="B621" s="9" t="s">
        <v>140</v>
      </c>
      <c r="C621" s="9" t="s">
        <v>358</v>
      </c>
      <c r="D621" s="9" t="s">
        <v>6</v>
      </c>
      <c r="E621" s="99" t="s">
        <v>7</v>
      </c>
      <c r="F621" s="178">
        <v>58.8</v>
      </c>
      <c r="G621" s="178"/>
      <c r="H621" s="1">
        <f>F621+G621</f>
        <v>58.8</v>
      </c>
      <c r="I621" s="1">
        <v>58.8</v>
      </c>
      <c r="J621" s="1"/>
      <c r="K621" s="1">
        <f>I621+J621</f>
        <v>58.8</v>
      </c>
      <c r="L621" s="1">
        <v>58.8</v>
      </c>
      <c r="M621" s="1"/>
      <c r="N621" s="1">
        <f>L621+M621</f>
        <v>58.8</v>
      </c>
    </row>
    <row r="622" spans="1:14" ht="15.75" outlineLevel="7" x14ac:dyDescent="0.2">
      <c r="A622" s="4" t="s">
        <v>210</v>
      </c>
      <c r="B622" s="4" t="s">
        <v>142</v>
      </c>
      <c r="C622" s="9"/>
      <c r="D622" s="9"/>
      <c r="E622" s="177" t="s">
        <v>143</v>
      </c>
      <c r="F622" s="113">
        <f t="shared" ref="F622:N627" si="371">F623</f>
        <v>6.9</v>
      </c>
      <c r="G622" s="113">
        <f t="shared" si="371"/>
        <v>0</v>
      </c>
      <c r="H622" s="113">
        <f t="shared" si="371"/>
        <v>6.9</v>
      </c>
      <c r="I622" s="113">
        <f t="shared" si="371"/>
        <v>6.9</v>
      </c>
      <c r="J622" s="113">
        <f t="shared" si="371"/>
        <v>0</v>
      </c>
      <c r="K622" s="113">
        <f t="shared" si="371"/>
        <v>6.9</v>
      </c>
      <c r="L622" s="113">
        <f t="shared" si="371"/>
        <v>6.9</v>
      </c>
      <c r="M622" s="113">
        <f t="shared" si="371"/>
        <v>0</v>
      </c>
      <c r="N622" s="113">
        <f t="shared" si="371"/>
        <v>6.9</v>
      </c>
    </row>
    <row r="623" spans="1:14" ht="15.75" outlineLevel="7" x14ac:dyDescent="0.2">
      <c r="A623" s="4" t="s">
        <v>210</v>
      </c>
      <c r="B623" s="4" t="s">
        <v>144</v>
      </c>
      <c r="C623" s="4"/>
      <c r="D623" s="4"/>
      <c r="E623" s="8" t="s">
        <v>145</v>
      </c>
      <c r="F623" s="113">
        <f t="shared" si="371"/>
        <v>6.9</v>
      </c>
      <c r="G623" s="113">
        <f t="shared" si="371"/>
        <v>0</v>
      </c>
      <c r="H623" s="113">
        <f t="shared" si="371"/>
        <v>6.9</v>
      </c>
      <c r="I623" s="113">
        <f t="shared" si="371"/>
        <v>6.9</v>
      </c>
      <c r="J623" s="113">
        <f t="shared" si="371"/>
        <v>0</v>
      </c>
      <c r="K623" s="113">
        <f t="shared" si="371"/>
        <v>6.9</v>
      </c>
      <c r="L623" s="113">
        <f t="shared" si="371"/>
        <v>6.9</v>
      </c>
      <c r="M623" s="113">
        <f t="shared" si="371"/>
        <v>0</v>
      </c>
      <c r="N623" s="113">
        <f t="shared" si="371"/>
        <v>6.9</v>
      </c>
    </row>
    <row r="624" spans="1:14" ht="31.5" outlineLevel="7" x14ac:dyDescent="0.2">
      <c r="A624" s="4" t="s">
        <v>210</v>
      </c>
      <c r="B624" s="4" t="s">
        <v>144</v>
      </c>
      <c r="C624" s="4" t="s">
        <v>21</v>
      </c>
      <c r="D624" s="4"/>
      <c r="E624" s="8" t="s">
        <v>302</v>
      </c>
      <c r="F624" s="113">
        <f t="shared" si="371"/>
        <v>6.9</v>
      </c>
      <c r="G624" s="113">
        <f t="shared" si="371"/>
        <v>0</v>
      </c>
      <c r="H624" s="113">
        <f t="shared" si="371"/>
        <v>6.9</v>
      </c>
      <c r="I624" s="113">
        <f t="shared" si="371"/>
        <v>6.9</v>
      </c>
      <c r="J624" s="113">
        <f t="shared" si="371"/>
        <v>0</v>
      </c>
      <c r="K624" s="113">
        <f t="shared" si="371"/>
        <v>6.9</v>
      </c>
      <c r="L624" s="113">
        <f t="shared" si="371"/>
        <v>6.9</v>
      </c>
      <c r="M624" s="113">
        <f t="shared" si="371"/>
        <v>0</v>
      </c>
      <c r="N624" s="113">
        <f t="shared" si="371"/>
        <v>6.9</v>
      </c>
    </row>
    <row r="625" spans="1:14" ht="15.75" outlineLevel="7" x14ac:dyDescent="0.2">
      <c r="A625" s="4" t="s">
        <v>210</v>
      </c>
      <c r="B625" s="4" t="s">
        <v>144</v>
      </c>
      <c r="C625" s="4" t="s">
        <v>362</v>
      </c>
      <c r="D625" s="4"/>
      <c r="E625" s="8" t="s">
        <v>361</v>
      </c>
      <c r="F625" s="113">
        <f t="shared" si="371"/>
        <v>6.9</v>
      </c>
      <c r="G625" s="113">
        <f t="shared" si="371"/>
        <v>0</v>
      </c>
      <c r="H625" s="113">
        <f t="shared" si="371"/>
        <v>6.9</v>
      </c>
      <c r="I625" s="113">
        <f t="shared" si="371"/>
        <v>6.9</v>
      </c>
      <c r="J625" s="113">
        <f t="shared" si="371"/>
        <v>0</v>
      </c>
      <c r="K625" s="113">
        <f t="shared" si="371"/>
        <v>6.9</v>
      </c>
      <c r="L625" s="113">
        <f t="shared" si="371"/>
        <v>6.9</v>
      </c>
      <c r="M625" s="113">
        <f t="shared" si="371"/>
        <v>0</v>
      </c>
      <c r="N625" s="113">
        <f t="shared" si="371"/>
        <v>6.9</v>
      </c>
    </row>
    <row r="626" spans="1:14" ht="31.5" outlineLevel="7" x14ac:dyDescent="0.2">
      <c r="A626" s="4" t="s">
        <v>210</v>
      </c>
      <c r="B626" s="4" t="s">
        <v>144</v>
      </c>
      <c r="C626" s="4" t="s">
        <v>363</v>
      </c>
      <c r="D626" s="4"/>
      <c r="E626" s="8" t="s">
        <v>628</v>
      </c>
      <c r="F626" s="113">
        <f t="shared" si="371"/>
        <v>6.9</v>
      </c>
      <c r="G626" s="113">
        <f t="shared" si="371"/>
        <v>0</v>
      </c>
      <c r="H626" s="113">
        <f t="shared" si="371"/>
        <v>6.9</v>
      </c>
      <c r="I626" s="113">
        <f t="shared" si="371"/>
        <v>6.9</v>
      </c>
      <c r="J626" s="113">
        <f t="shared" si="371"/>
        <v>0</v>
      </c>
      <c r="K626" s="113">
        <f t="shared" si="371"/>
        <v>6.9</v>
      </c>
      <c r="L626" s="113">
        <f t="shared" si="371"/>
        <v>6.9</v>
      </c>
      <c r="M626" s="113">
        <f t="shared" si="371"/>
        <v>0</v>
      </c>
      <c r="N626" s="113">
        <f t="shared" si="371"/>
        <v>6.9</v>
      </c>
    </row>
    <row r="627" spans="1:14" ht="15.75" outlineLevel="7" x14ac:dyDescent="0.2">
      <c r="A627" s="4" t="s">
        <v>210</v>
      </c>
      <c r="B627" s="4" t="s">
        <v>144</v>
      </c>
      <c r="C627" s="4" t="s">
        <v>358</v>
      </c>
      <c r="D627" s="4"/>
      <c r="E627" s="8" t="s">
        <v>30</v>
      </c>
      <c r="F627" s="113">
        <f t="shared" si="371"/>
        <v>6.9</v>
      </c>
      <c r="G627" s="113">
        <f t="shared" si="371"/>
        <v>0</v>
      </c>
      <c r="H627" s="113">
        <f t="shared" si="371"/>
        <v>6.9</v>
      </c>
      <c r="I627" s="113">
        <f t="shared" si="371"/>
        <v>6.9</v>
      </c>
      <c r="J627" s="113">
        <f t="shared" si="371"/>
        <v>0</v>
      </c>
      <c r="K627" s="113">
        <f t="shared" si="371"/>
        <v>6.9</v>
      </c>
      <c r="L627" s="113">
        <f t="shared" si="371"/>
        <v>6.9</v>
      </c>
      <c r="M627" s="113">
        <f t="shared" si="371"/>
        <v>0</v>
      </c>
      <c r="N627" s="113">
        <f t="shared" si="371"/>
        <v>6.9</v>
      </c>
    </row>
    <row r="628" spans="1:14" ht="15.75" outlineLevel="7" x14ac:dyDescent="0.2">
      <c r="A628" s="9" t="s">
        <v>210</v>
      </c>
      <c r="B628" s="9" t="s">
        <v>144</v>
      </c>
      <c r="C628" s="9" t="s">
        <v>358</v>
      </c>
      <c r="D628" s="9" t="s">
        <v>6</v>
      </c>
      <c r="E628" s="99" t="s">
        <v>7</v>
      </c>
      <c r="F628" s="1">
        <v>6.9</v>
      </c>
      <c r="G628" s="1"/>
      <c r="H628" s="1">
        <f>F628+G628</f>
        <v>6.9</v>
      </c>
      <c r="I628" s="100">
        <v>6.9</v>
      </c>
      <c r="J628" s="100"/>
      <c r="K628" s="1">
        <f>I628+J628</f>
        <v>6.9</v>
      </c>
      <c r="L628" s="100">
        <v>6.9</v>
      </c>
      <c r="M628" s="100"/>
      <c r="N628" s="1">
        <f>L628+M628</f>
        <v>6.9</v>
      </c>
    </row>
    <row r="629" spans="1:14" ht="15.75" outlineLevel="7" x14ac:dyDescent="0.2">
      <c r="A629" s="4" t="s">
        <v>210</v>
      </c>
      <c r="B629" s="4" t="s">
        <v>195</v>
      </c>
      <c r="C629" s="9"/>
      <c r="D629" s="9"/>
      <c r="E629" s="177" t="s">
        <v>196</v>
      </c>
      <c r="F629" s="113">
        <f t="shared" ref="F629:N634" si="372">F630</f>
        <v>5000</v>
      </c>
      <c r="G629" s="113">
        <f t="shared" si="372"/>
        <v>0</v>
      </c>
      <c r="H629" s="113">
        <f t="shared" si="372"/>
        <v>5000</v>
      </c>
      <c r="I629" s="113">
        <f t="shared" si="372"/>
        <v>5000</v>
      </c>
      <c r="J629" s="113">
        <f t="shared" si="372"/>
        <v>0</v>
      </c>
      <c r="K629" s="113">
        <f t="shared" si="372"/>
        <v>5000</v>
      </c>
      <c r="L629" s="113">
        <f t="shared" si="372"/>
        <v>5000</v>
      </c>
      <c r="M629" s="113">
        <f t="shared" si="372"/>
        <v>0</v>
      </c>
      <c r="N629" s="113">
        <f t="shared" si="372"/>
        <v>5000</v>
      </c>
    </row>
    <row r="630" spans="1:14" ht="15.75" outlineLevel="7" x14ac:dyDescent="0.2">
      <c r="A630" s="4" t="s">
        <v>210</v>
      </c>
      <c r="B630" s="4" t="s">
        <v>199</v>
      </c>
      <c r="C630" s="4"/>
      <c r="D630" s="4"/>
      <c r="E630" s="8" t="s">
        <v>200</v>
      </c>
      <c r="F630" s="113">
        <f t="shared" si="372"/>
        <v>5000</v>
      </c>
      <c r="G630" s="113">
        <f t="shared" si="372"/>
        <v>0</v>
      </c>
      <c r="H630" s="113">
        <f t="shared" si="372"/>
        <v>5000</v>
      </c>
      <c r="I630" s="113">
        <f t="shared" si="372"/>
        <v>5000</v>
      </c>
      <c r="J630" s="113">
        <f t="shared" si="372"/>
        <v>0</v>
      </c>
      <c r="K630" s="113">
        <f t="shared" si="372"/>
        <v>5000</v>
      </c>
      <c r="L630" s="113">
        <f t="shared" si="372"/>
        <v>5000</v>
      </c>
      <c r="M630" s="113">
        <f t="shared" si="372"/>
        <v>0</v>
      </c>
      <c r="N630" s="113">
        <f t="shared" si="372"/>
        <v>5000</v>
      </c>
    </row>
    <row r="631" spans="1:14" ht="31.5" outlineLevel="2" x14ac:dyDescent="0.2">
      <c r="A631" s="4" t="s">
        <v>210</v>
      </c>
      <c r="B631" s="4" t="s">
        <v>199</v>
      </c>
      <c r="C631" s="4" t="s">
        <v>20</v>
      </c>
      <c r="D631" s="4"/>
      <c r="E631" s="8" t="s">
        <v>308</v>
      </c>
      <c r="F631" s="113">
        <f t="shared" si="372"/>
        <v>5000</v>
      </c>
      <c r="G631" s="113">
        <f t="shared" si="372"/>
        <v>0</v>
      </c>
      <c r="H631" s="113">
        <f t="shared" si="372"/>
        <v>5000</v>
      </c>
      <c r="I631" s="113">
        <f t="shared" si="372"/>
        <v>5000</v>
      </c>
      <c r="J631" s="113">
        <f t="shared" si="372"/>
        <v>0</v>
      </c>
      <c r="K631" s="113">
        <f t="shared" si="372"/>
        <v>5000</v>
      </c>
      <c r="L631" s="113">
        <f t="shared" si="372"/>
        <v>5000</v>
      </c>
      <c r="M631" s="113">
        <f t="shared" si="372"/>
        <v>0</v>
      </c>
      <c r="N631" s="113">
        <f t="shared" si="372"/>
        <v>5000</v>
      </c>
    </row>
    <row r="632" spans="1:14" ht="15.75" outlineLevel="3" x14ac:dyDescent="0.2">
      <c r="A632" s="4" t="s">
        <v>210</v>
      </c>
      <c r="B632" s="4" t="s">
        <v>199</v>
      </c>
      <c r="C632" s="4" t="s">
        <v>76</v>
      </c>
      <c r="D632" s="4"/>
      <c r="E632" s="102" t="s">
        <v>361</v>
      </c>
      <c r="F632" s="113">
        <f t="shared" si="372"/>
        <v>5000</v>
      </c>
      <c r="G632" s="113">
        <f t="shared" si="372"/>
        <v>0</v>
      </c>
      <c r="H632" s="113">
        <f t="shared" si="372"/>
        <v>5000</v>
      </c>
      <c r="I632" s="113">
        <f t="shared" si="372"/>
        <v>5000</v>
      </c>
      <c r="J632" s="113">
        <f t="shared" si="372"/>
        <v>0</v>
      </c>
      <c r="K632" s="113">
        <f t="shared" si="372"/>
        <v>5000</v>
      </c>
      <c r="L632" s="113">
        <f t="shared" si="372"/>
        <v>5000</v>
      </c>
      <c r="M632" s="113">
        <f t="shared" si="372"/>
        <v>0</v>
      </c>
      <c r="N632" s="113">
        <f t="shared" si="372"/>
        <v>5000</v>
      </c>
    </row>
    <row r="633" spans="1:14" ht="15.75" outlineLevel="4" x14ac:dyDescent="0.2">
      <c r="A633" s="4" t="s">
        <v>210</v>
      </c>
      <c r="B633" s="4" t="s">
        <v>199</v>
      </c>
      <c r="C633" s="4" t="s">
        <v>365</v>
      </c>
      <c r="D633" s="4"/>
      <c r="E633" s="8" t="s">
        <v>648</v>
      </c>
      <c r="F633" s="113">
        <f t="shared" si="372"/>
        <v>5000</v>
      </c>
      <c r="G633" s="113">
        <f t="shared" si="372"/>
        <v>0</v>
      </c>
      <c r="H633" s="113">
        <f t="shared" si="372"/>
        <v>5000</v>
      </c>
      <c r="I633" s="113">
        <f t="shared" si="372"/>
        <v>5000</v>
      </c>
      <c r="J633" s="113">
        <f t="shared" si="372"/>
        <v>0</v>
      </c>
      <c r="K633" s="113">
        <f t="shared" si="372"/>
        <v>5000</v>
      </c>
      <c r="L633" s="113">
        <f t="shared" si="372"/>
        <v>5000</v>
      </c>
      <c r="M633" s="113">
        <f t="shared" si="372"/>
        <v>0</v>
      </c>
      <c r="N633" s="113">
        <f t="shared" si="372"/>
        <v>5000</v>
      </c>
    </row>
    <row r="634" spans="1:14" ht="47.25" outlineLevel="5" x14ac:dyDescent="0.2">
      <c r="A634" s="4" t="s">
        <v>210</v>
      </c>
      <c r="B634" s="4" t="s">
        <v>199</v>
      </c>
      <c r="C634" s="4" t="s">
        <v>364</v>
      </c>
      <c r="D634" s="4"/>
      <c r="E634" s="8" t="s">
        <v>312</v>
      </c>
      <c r="F634" s="113">
        <f t="shared" si="372"/>
        <v>5000</v>
      </c>
      <c r="G634" s="113">
        <f t="shared" si="372"/>
        <v>0</v>
      </c>
      <c r="H634" s="113">
        <f t="shared" si="372"/>
        <v>5000</v>
      </c>
      <c r="I634" s="113">
        <f t="shared" si="372"/>
        <v>5000</v>
      </c>
      <c r="J634" s="113">
        <f t="shared" si="372"/>
        <v>0</v>
      </c>
      <c r="K634" s="113">
        <f t="shared" si="372"/>
        <v>5000</v>
      </c>
      <c r="L634" s="113">
        <f t="shared" si="372"/>
        <v>5000</v>
      </c>
      <c r="M634" s="113">
        <f t="shared" si="372"/>
        <v>0</v>
      </c>
      <c r="N634" s="113">
        <f t="shared" si="372"/>
        <v>5000</v>
      </c>
    </row>
    <row r="635" spans="1:14" ht="15.75" outlineLevel="7" x14ac:dyDescent="0.2">
      <c r="A635" s="9" t="s">
        <v>210</v>
      </c>
      <c r="B635" s="9" t="s">
        <v>199</v>
      </c>
      <c r="C635" s="9" t="s">
        <v>364</v>
      </c>
      <c r="D635" s="9" t="s">
        <v>17</v>
      </c>
      <c r="E635" s="99" t="s">
        <v>18</v>
      </c>
      <c r="F635" s="1">
        <v>5000</v>
      </c>
      <c r="G635" s="1"/>
      <c r="H635" s="1">
        <f>F635+G635</f>
        <v>5000</v>
      </c>
      <c r="I635" s="1">
        <v>5000</v>
      </c>
      <c r="J635" s="1"/>
      <c r="K635" s="1">
        <f>I635+J635</f>
        <v>5000</v>
      </c>
      <c r="L635" s="1">
        <v>5000</v>
      </c>
      <c r="M635" s="1"/>
      <c r="N635" s="1">
        <f>L635+M635</f>
        <v>5000</v>
      </c>
    </row>
    <row r="636" spans="1:14" ht="15.75" outlineLevel="7" x14ac:dyDescent="0.2">
      <c r="A636" s="9"/>
      <c r="B636" s="9"/>
      <c r="C636" s="9"/>
      <c r="D636" s="9"/>
      <c r="E636" s="99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x14ac:dyDescent="0.2">
      <c r="A637" s="4" t="s">
        <v>211</v>
      </c>
      <c r="B637" s="4"/>
      <c r="C637" s="4"/>
      <c r="D637" s="4"/>
      <c r="E637" s="8" t="s">
        <v>313</v>
      </c>
      <c r="F637" s="113">
        <f>F638+F645+F772+F785</f>
        <v>2237291.37</v>
      </c>
      <c r="G637" s="113">
        <f t="shared" ref="G637:N637" si="373">G638+G645+G772+G785</f>
        <v>50</v>
      </c>
      <c r="H637" s="113">
        <f t="shared" si="373"/>
        <v>2237341.37</v>
      </c>
      <c r="I637" s="113">
        <f t="shared" si="373"/>
        <v>2238286.5789000001</v>
      </c>
      <c r="J637" s="113">
        <f t="shared" si="373"/>
        <v>-50</v>
      </c>
      <c r="K637" s="113">
        <f t="shared" si="373"/>
        <v>2238236.5789000001</v>
      </c>
      <c r="L637" s="113">
        <f t="shared" si="373"/>
        <v>2228382.3788999999</v>
      </c>
      <c r="M637" s="113">
        <f t="shared" si="373"/>
        <v>-50</v>
      </c>
      <c r="N637" s="113">
        <f t="shared" si="373"/>
        <v>2228332.3788999999</v>
      </c>
    </row>
    <row r="638" spans="1:14" ht="15.75" x14ac:dyDescent="0.2">
      <c r="A638" s="4" t="s">
        <v>211</v>
      </c>
      <c r="B638" s="4" t="s">
        <v>136</v>
      </c>
      <c r="C638" s="4"/>
      <c r="D638" s="4"/>
      <c r="E638" s="177" t="s">
        <v>137</v>
      </c>
      <c r="F638" s="113">
        <f t="shared" ref="F638:N643" si="374">F639</f>
        <v>29.4</v>
      </c>
      <c r="G638" s="113">
        <f t="shared" si="374"/>
        <v>0</v>
      </c>
      <c r="H638" s="113">
        <f t="shared" si="374"/>
        <v>29.4</v>
      </c>
      <c r="I638" s="113">
        <f t="shared" si="374"/>
        <v>29.4</v>
      </c>
      <c r="J638" s="113">
        <f t="shared" si="374"/>
        <v>0</v>
      </c>
      <c r="K638" s="113">
        <f t="shared" si="374"/>
        <v>29.4</v>
      </c>
      <c r="L638" s="113">
        <f t="shared" si="374"/>
        <v>29.4</v>
      </c>
      <c r="M638" s="113">
        <f t="shared" si="374"/>
        <v>0</v>
      </c>
      <c r="N638" s="113">
        <f t="shared" si="374"/>
        <v>29.4</v>
      </c>
    </row>
    <row r="639" spans="1:14" ht="15.75" outlineLevel="1" x14ac:dyDescent="0.2">
      <c r="A639" s="4" t="s">
        <v>211</v>
      </c>
      <c r="B639" s="4" t="s">
        <v>140</v>
      </c>
      <c r="C639" s="4"/>
      <c r="D639" s="4"/>
      <c r="E639" s="8" t="s">
        <v>141</v>
      </c>
      <c r="F639" s="113">
        <f t="shared" si="374"/>
        <v>29.4</v>
      </c>
      <c r="G639" s="113">
        <f t="shared" si="374"/>
        <v>0</v>
      </c>
      <c r="H639" s="113">
        <f t="shared" si="374"/>
        <v>29.4</v>
      </c>
      <c r="I639" s="113">
        <f t="shared" si="374"/>
        <v>29.4</v>
      </c>
      <c r="J639" s="113">
        <f t="shared" si="374"/>
        <v>0</v>
      </c>
      <c r="K639" s="113">
        <f t="shared" si="374"/>
        <v>29.4</v>
      </c>
      <c r="L639" s="113">
        <f t="shared" si="374"/>
        <v>29.4</v>
      </c>
      <c r="M639" s="113">
        <f t="shared" si="374"/>
        <v>0</v>
      </c>
      <c r="N639" s="113">
        <f t="shared" si="374"/>
        <v>29.4</v>
      </c>
    </row>
    <row r="640" spans="1:14" ht="31.5" outlineLevel="2" x14ac:dyDescent="0.2">
      <c r="A640" s="4" t="s">
        <v>211</v>
      </c>
      <c r="B640" s="4" t="s">
        <v>140</v>
      </c>
      <c r="C640" s="4" t="s">
        <v>21</v>
      </c>
      <c r="D640" s="4"/>
      <c r="E640" s="8" t="s">
        <v>302</v>
      </c>
      <c r="F640" s="113">
        <f t="shared" si="374"/>
        <v>29.4</v>
      </c>
      <c r="G640" s="113">
        <f t="shared" si="374"/>
        <v>0</v>
      </c>
      <c r="H640" s="113">
        <f t="shared" si="374"/>
        <v>29.4</v>
      </c>
      <c r="I640" s="113">
        <f t="shared" si="374"/>
        <v>29.4</v>
      </c>
      <c r="J640" s="113">
        <f t="shared" si="374"/>
        <v>0</v>
      </c>
      <c r="K640" s="113">
        <f t="shared" si="374"/>
        <v>29.4</v>
      </c>
      <c r="L640" s="113">
        <f t="shared" si="374"/>
        <v>29.4</v>
      </c>
      <c r="M640" s="113">
        <f t="shared" si="374"/>
        <v>0</v>
      </c>
      <c r="N640" s="113">
        <f t="shared" si="374"/>
        <v>29.4</v>
      </c>
    </row>
    <row r="641" spans="1:14" s="171" customFormat="1" ht="15.75" outlineLevel="3" x14ac:dyDescent="0.2">
      <c r="A641" s="4" t="s">
        <v>211</v>
      </c>
      <c r="B641" s="4" t="s">
        <v>140</v>
      </c>
      <c r="C641" s="4" t="s">
        <v>362</v>
      </c>
      <c r="D641" s="4"/>
      <c r="E641" s="8" t="s">
        <v>361</v>
      </c>
      <c r="F641" s="113">
        <f t="shared" si="374"/>
        <v>29.4</v>
      </c>
      <c r="G641" s="113">
        <f t="shared" si="374"/>
        <v>0</v>
      </c>
      <c r="H641" s="113">
        <f t="shared" si="374"/>
        <v>29.4</v>
      </c>
      <c r="I641" s="113">
        <f t="shared" si="374"/>
        <v>29.4</v>
      </c>
      <c r="J641" s="113">
        <f t="shared" si="374"/>
        <v>0</v>
      </c>
      <c r="K641" s="113">
        <f t="shared" si="374"/>
        <v>29.4</v>
      </c>
      <c r="L641" s="113">
        <f t="shared" si="374"/>
        <v>29.4</v>
      </c>
      <c r="M641" s="113">
        <f t="shared" si="374"/>
        <v>0</v>
      </c>
      <c r="N641" s="113">
        <f t="shared" si="374"/>
        <v>29.4</v>
      </c>
    </row>
    <row r="642" spans="1:14" s="171" customFormat="1" ht="31.5" outlineLevel="4" x14ac:dyDescent="0.2">
      <c r="A642" s="4" t="s">
        <v>211</v>
      </c>
      <c r="B642" s="4" t="s">
        <v>140</v>
      </c>
      <c r="C642" s="4" t="s">
        <v>363</v>
      </c>
      <c r="D642" s="4"/>
      <c r="E642" s="8" t="s">
        <v>628</v>
      </c>
      <c r="F642" s="113">
        <f t="shared" si="374"/>
        <v>29.4</v>
      </c>
      <c r="G642" s="113">
        <f t="shared" si="374"/>
        <v>0</v>
      </c>
      <c r="H642" s="113">
        <f t="shared" si="374"/>
        <v>29.4</v>
      </c>
      <c r="I642" s="113">
        <f t="shared" si="374"/>
        <v>29.4</v>
      </c>
      <c r="J642" s="113">
        <f t="shared" si="374"/>
        <v>0</v>
      </c>
      <c r="K642" s="113">
        <f t="shared" si="374"/>
        <v>29.4</v>
      </c>
      <c r="L642" s="113">
        <f t="shared" si="374"/>
        <v>29.4</v>
      </c>
      <c r="M642" s="113">
        <f t="shared" si="374"/>
        <v>0</v>
      </c>
      <c r="N642" s="113">
        <f t="shared" si="374"/>
        <v>29.4</v>
      </c>
    </row>
    <row r="643" spans="1:14" ht="15.75" outlineLevel="5" x14ac:dyDescent="0.2">
      <c r="A643" s="4" t="s">
        <v>211</v>
      </c>
      <c r="B643" s="4" t="s">
        <v>140</v>
      </c>
      <c r="C643" s="4" t="s">
        <v>358</v>
      </c>
      <c r="D643" s="4"/>
      <c r="E643" s="8" t="s">
        <v>30</v>
      </c>
      <c r="F643" s="113">
        <f t="shared" si="374"/>
        <v>29.4</v>
      </c>
      <c r="G643" s="113">
        <f t="shared" si="374"/>
        <v>0</v>
      </c>
      <c r="H643" s="113">
        <f t="shared" si="374"/>
        <v>29.4</v>
      </c>
      <c r="I643" s="113">
        <f t="shared" si="374"/>
        <v>29.4</v>
      </c>
      <c r="J643" s="113">
        <f t="shared" si="374"/>
        <v>0</v>
      </c>
      <c r="K643" s="113">
        <f t="shared" si="374"/>
        <v>29.4</v>
      </c>
      <c r="L643" s="113">
        <f t="shared" si="374"/>
        <v>29.4</v>
      </c>
      <c r="M643" s="113">
        <f t="shared" si="374"/>
        <v>0</v>
      </c>
      <c r="N643" s="113">
        <f t="shared" si="374"/>
        <v>29.4</v>
      </c>
    </row>
    <row r="644" spans="1:14" ht="15.75" outlineLevel="7" x14ac:dyDescent="0.2">
      <c r="A644" s="9" t="s">
        <v>211</v>
      </c>
      <c r="B644" s="9" t="s">
        <v>140</v>
      </c>
      <c r="C644" s="9" t="s">
        <v>358</v>
      </c>
      <c r="D644" s="9" t="s">
        <v>6</v>
      </c>
      <c r="E644" s="99" t="s">
        <v>7</v>
      </c>
      <c r="F644" s="178">
        <v>29.4</v>
      </c>
      <c r="G644" s="178"/>
      <c r="H644" s="1">
        <f>F644+G644</f>
        <v>29.4</v>
      </c>
      <c r="I644" s="1">
        <v>29.4</v>
      </c>
      <c r="J644" s="1"/>
      <c r="K644" s="1">
        <f>I644+J644</f>
        <v>29.4</v>
      </c>
      <c r="L644" s="1">
        <v>29.4</v>
      </c>
      <c r="M644" s="1"/>
      <c r="N644" s="1">
        <f>L644+M644</f>
        <v>29.4</v>
      </c>
    </row>
    <row r="645" spans="1:14" ht="15.75" outlineLevel="7" x14ac:dyDescent="0.2">
      <c r="A645" s="4" t="s">
        <v>211</v>
      </c>
      <c r="B645" s="4" t="s">
        <v>142</v>
      </c>
      <c r="C645" s="9"/>
      <c r="D645" s="9"/>
      <c r="E645" s="177" t="s">
        <v>143</v>
      </c>
      <c r="F645" s="113">
        <f>F646+F669+F711+F725+F731</f>
        <v>2217768.7000000002</v>
      </c>
      <c r="G645" s="113"/>
      <c r="H645" s="113">
        <f t="shared" ref="H645:N645" si="375">H646+H669+H711+H725+H731</f>
        <v>2217768.7000000002</v>
      </c>
      <c r="I645" s="113">
        <f t="shared" si="375"/>
        <v>2219347.8089000001</v>
      </c>
      <c r="J645" s="113"/>
      <c r="K645" s="113">
        <f t="shared" si="375"/>
        <v>2219347.8089000001</v>
      </c>
      <c r="L645" s="113">
        <f t="shared" si="375"/>
        <v>2209222.8089000001</v>
      </c>
      <c r="M645" s="113"/>
      <c r="N645" s="113">
        <f t="shared" si="375"/>
        <v>2209222.8089000001</v>
      </c>
    </row>
    <row r="646" spans="1:14" ht="15.75" outlineLevel="1" x14ac:dyDescent="0.2">
      <c r="A646" s="4" t="s">
        <v>211</v>
      </c>
      <c r="B646" s="4" t="s">
        <v>212</v>
      </c>
      <c r="C646" s="4"/>
      <c r="D646" s="4"/>
      <c r="E646" s="8" t="s">
        <v>213</v>
      </c>
      <c r="F646" s="113">
        <f>F647+F664</f>
        <v>781328.00000000012</v>
      </c>
      <c r="G646" s="113">
        <f t="shared" ref="G646:N646" si="376">G647+G664</f>
        <v>700</v>
      </c>
      <c r="H646" s="113">
        <f t="shared" si="376"/>
        <v>782028.00000000012</v>
      </c>
      <c r="I646" s="113">
        <f t="shared" si="376"/>
        <v>773150.20000000007</v>
      </c>
      <c r="J646" s="113"/>
      <c r="K646" s="113">
        <f t="shared" si="376"/>
        <v>773150.20000000007</v>
      </c>
      <c r="L646" s="113">
        <f t="shared" si="376"/>
        <v>767216.20000000007</v>
      </c>
      <c r="M646" s="113"/>
      <c r="N646" s="113">
        <f t="shared" si="376"/>
        <v>767216.20000000007</v>
      </c>
    </row>
    <row r="647" spans="1:14" ht="15.75" outlineLevel="2" x14ac:dyDescent="0.2">
      <c r="A647" s="4" t="s">
        <v>211</v>
      </c>
      <c r="B647" s="4" t="s">
        <v>212</v>
      </c>
      <c r="C647" s="4" t="s">
        <v>66</v>
      </c>
      <c r="D647" s="4"/>
      <c r="E647" s="8" t="s">
        <v>295</v>
      </c>
      <c r="F647" s="113">
        <f>F648</f>
        <v>780348.00000000012</v>
      </c>
      <c r="G647" s="113">
        <f t="shared" ref="G647:N647" si="377">G648</f>
        <v>700</v>
      </c>
      <c r="H647" s="113">
        <f t="shared" si="377"/>
        <v>781048.00000000012</v>
      </c>
      <c r="I647" s="113">
        <f t="shared" si="377"/>
        <v>772170.20000000007</v>
      </c>
      <c r="J647" s="113"/>
      <c r="K647" s="113">
        <f t="shared" si="377"/>
        <v>772170.20000000007</v>
      </c>
      <c r="L647" s="113">
        <f t="shared" si="377"/>
        <v>766236.20000000007</v>
      </c>
      <c r="M647" s="113"/>
      <c r="N647" s="113">
        <f t="shared" si="377"/>
        <v>766236.20000000007</v>
      </c>
    </row>
    <row r="648" spans="1:14" ht="15.75" outlineLevel="3" x14ac:dyDescent="0.2">
      <c r="A648" s="4" t="s">
        <v>211</v>
      </c>
      <c r="B648" s="4" t="s">
        <v>212</v>
      </c>
      <c r="C648" s="4" t="s">
        <v>379</v>
      </c>
      <c r="D648" s="4"/>
      <c r="E648" s="8" t="s">
        <v>361</v>
      </c>
      <c r="F648" s="113">
        <f>F649+F656</f>
        <v>780348.00000000012</v>
      </c>
      <c r="G648" s="113">
        <f t="shared" ref="G648:N648" si="378">G649+G656</f>
        <v>700</v>
      </c>
      <c r="H648" s="113">
        <f t="shared" si="378"/>
        <v>781048.00000000012</v>
      </c>
      <c r="I648" s="113">
        <f t="shared" si="378"/>
        <v>772170.20000000007</v>
      </c>
      <c r="J648" s="113"/>
      <c r="K648" s="113">
        <f t="shared" si="378"/>
        <v>772170.20000000007</v>
      </c>
      <c r="L648" s="113">
        <f t="shared" si="378"/>
        <v>766236.20000000007</v>
      </c>
      <c r="M648" s="113"/>
      <c r="N648" s="113">
        <f t="shared" si="378"/>
        <v>766236.20000000007</v>
      </c>
    </row>
    <row r="649" spans="1:14" s="171" customFormat="1" ht="15.75" outlineLevel="4" x14ac:dyDescent="0.2">
      <c r="A649" s="4" t="s">
        <v>211</v>
      </c>
      <c r="B649" s="4" t="s">
        <v>212</v>
      </c>
      <c r="C649" s="4" t="s">
        <v>381</v>
      </c>
      <c r="D649" s="4"/>
      <c r="E649" s="8" t="s">
        <v>627</v>
      </c>
      <c r="F649" s="113">
        <f>F650+F652+F654</f>
        <v>3147</v>
      </c>
      <c r="G649" s="113">
        <f t="shared" ref="G649:N649" si="379">G650+G652+G654</f>
        <v>700</v>
      </c>
      <c r="H649" s="113">
        <f t="shared" si="379"/>
        <v>3847</v>
      </c>
      <c r="I649" s="113">
        <f t="shared" si="379"/>
        <v>3147</v>
      </c>
      <c r="J649" s="113"/>
      <c r="K649" s="113">
        <f t="shared" si="379"/>
        <v>3147</v>
      </c>
      <c r="L649" s="113">
        <f t="shared" si="379"/>
        <v>3147</v>
      </c>
      <c r="M649" s="113"/>
      <c r="N649" s="113">
        <f t="shared" si="379"/>
        <v>3147</v>
      </c>
    </row>
    <row r="650" spans="1:14" s="171" customFormat="1" ht="15.75" outlineLevel="7" x14ac:dyDescent="0.2">
      <c r="A650" s="4" t="s">
        <v>211</v>
      </c>
      <c r="B650" s="4" t="s">
        <v>212</v>
      </c>
      <c r="C650" s="9" t="s">
        <v>382</v>
      </c>
      <c r="D650" s="4"/>
      <c r="E650" s="8" t="s">
        <v>120</v>
      </c>
      <c r="F650" s="113">
        <f>F651</f>
        <v>147</v>
      </c>
      <c r="G650" s="113">
        <f t="shared" ref="G650:N650" si="380">G651</f>
        <v>0</v>
      </c>
      <c r="H650" s="113">
        <f t="shared" si="380"/>
        <v>147</v>
      </c>
      <c r="I650" s="113">
        <f t="shared" si="380"/>
        <v>147</v>
      </c>
      <c r="J650" s="113">
        <f t="shared" si="380"/>
        <v>0</v>
      </c>
      <c r="K650" s="113">
        <f t="shared" si="380"/>
        <v>147</v>
      </c>
      <c r="L650" s="113">
        <f t="shared" si="380"/>
        <v>147</v>
      </c>
      <c r="M650" s="113">
        <f t="shared" si="380"/>
        <v>0</v>
      </c>
      <c r="N650" s="113">
        <f t="shared" si="380"/>
        <v>147</v>
      </c>
    </row>
    <row r="651" spans="1:14" ht="15.75" outlineLevel="7" x14ac:dyDescent="0.2">
      <c r="A651" s="9" t="s">
        <v>211</v>
      </c>
      <c r="B651" s="9" t="s">
        <v>212</v>
      </c>
      <c r="C651" s="9" t="s">
        <v>382</v>
      </c>
      <c r="D651" s="9" t="s">
        <v>28</v>
      </c>
      <c r="E651" s="202" t="s">
        <v>121</v>
      </c>
      <c r="F651" s="1">
        <v>147</v>
      </c>
      <c r="G651" s="1"/>
      <c r="H651" s="1">
        <f>F651+G651</f>
        <v>147</v>
      </c>
      <c r="I651" s="1">
        <v>147</v>
      </c>
      <c r="J651" s="1"/>
      <c r="K651" s="1">
        <f>I651+J651</f>
        <v>147</v>
      </c>
      <c r="L651" s="1">
        <v>147</v>
      </c>
      <c r="M651" s="1"/>
      <c r="N651" s="1">
        <f>L651+M651</f>
        <v>147</v>
      </c>
    </row>
    <row r="652" spans="1:14" ht="31.5" outlineLevel="7" x14ac:dyDescent="0.2">
      <c r="A652" s="101" t="s">
        <v>211</v>
      </c>
      <c r="B652" s="101" t="s">
        <v>212</v>
      </c>
      <c r="C652" s="179" t="s">
        <v>384</v>
      </c>
      <c r="D652" s="101"/>
      <c r="E652" s="102" t="s">
        <v>227</v>
      </c>
      <c r="F652" s="113">
        <f>F653</f>
        <v>3000</v>
      </c>
      <c r="G652" s="113">
        <f t="shared" ref="G652:N652" si="381">G653</f>
        <v>0</v>
      </c>
      <c r="H652" s="113">
        <f t="shared" si="381"/>
        <v>3000</v>
      </c>
      <c r="I652" s="113">
        <f t="shared" si="381"/>
        <v>3000</v>
      </c>
      <c r="J652" s="113">
        <f t="shared" si="381"/>
        <v>0</v>
      </c>
      <c r="K652" s="113">
        <f t="shared" si="381"/>
        <v>3000</v>
      </c>
      <c r="L652" s="113">
        <f t="shared" si="381"/>
        <v>3000</v>
      </c>
      <c r="M652" s="113">
        <f t="shared" si="381"/>
        <v>0</v>
      </c>
      <c r="N652" s="113">
        <f t="shared" si="381"/>
        <v>3000</v>
      </c>
    </row>
    <row r="653" spans="1:14" ht="15.75" outlineLevel="7" x14ac:dyDescent="0.2">
      <c r="A653" s="179" t="s">
        <v>211</v>
      </c>
      <c r="B653" s="179" t="s">
        <v>212</v>
      </c>
      <c r="C653" s="179" t="s">
        <v>384</v>
      </c>
      <c r="D653" s="179" t="s">
        <v>28</v>
      </c>
      <c r="E653" s="180" t="s">
        <v>29</v>
      </c>
      <c r="F653" s="1">
        <v>3000</v>
      </c>
      <c r="G653" s="1"/>
      <c r="H653" s="1">
        <f>F653+G653</f>
        <v>3000</v>
      </c>
      <c r="I653" s="1">
        <v>3000</v>
      </c>
      <c r="J653" s="1"/>
      <c r="K653" s="1">
        <f>I653+J653</f>
        <v>3000</v>
      </c>
      <c r="L653" s="1">
        <v>3000</v>
      </c>
      <c r="M653" s="1"/>
      <c r="N653" s="1">
        <f>L653+M653</f>
        <v>3000</v>
      </c>
    </row>
    <row r="654" spans="1:14" s="171" customFormat="1" ht="31.5" outlineLevel="7" x14ac:dyDescent="0.2">
      <c r="A654" s="4" t="s">
        <v>211</v>
      </c>
      <c r="B654" s="4" t="s">
        <v>212</v>
      </c>
      <c r="C654" s="198" t="s">
        <v>390</v>
      </c>
      <c r="D654" s="4"/>
      <c r="E654" s="8" t="s">
        <v>261</v>
      </c>
      <c r="F654" s="113"/>
      <c r="G654" s="113">
        <f t="shared" ref="G654:H654" si="382">G655</f>
        <v>700</v>
      </c>
      <c r="H654" s="113">
        <f t="shared" si="382"/>
        <v>700</v>
      </c>
      <c r="I654" s="113"/>
      <c r="J654" s="113"/>
      <c r="K654" s="113"/>
      <c r="L654" s="113"/>
      <c r="M654" s="113"/>
      <c r="N654" s="113"/>
    </row>
    <row r="655" spans="1:14" ht="15.75" outlineLevel="7" x14ac:dyDescent="0.2">
      <c r="A655" s="9" t="s">
        <v>211</v>
      </c>
      <c r="B655" s="9" t="s">
        <v>212</v>
      </c>
      <c r="C655" s="199" t="s">
        <v>390</v>
      </c>
      <c r="D655" s="9" t="s">
        <v>28</v>
      </c>
      <c r="E655" s="99" t="s">
        <v>29</v>
      </c>
      <c r="F655" s="1"/>
      <c r="G655" s="1">
        <v>700</v>
      </c>
      <c r="H655" s="1">
        <f>F655+G655</f>
        <v>700</v>
      </c>
      <c r="I655" s="1"/>
      <c r="J655" s="1"/>
      <c r="K655" s="1"/>
      <c r="L655" s="1"/>
      <c r="M655" s="1"/>
      <c r="N655" s="1"/>
    </row>
    <row r="656" spans="1:14" ht="31.5" outlineLevel="4" x14ac:dyDescent="0.2">
      <c r="A656" s="4" t="s">
        <v>211</v>
      </c>
      <c r="B656" s="4" t="s">
        <v>212</v>
      </c>
      <c r="C656" s="4" t="s">
        <v>391</v>
      </c>
      <c r="D656" s="4"/>
      <c r="E656" s="8" t="s">
        <v>628</v>
      </c>
      <c r="F656" s="113">
        <f>F657+F659+F661</f>
        <v>777201.00000000012</v>
      </c>
      <c r="G656" s="113">
        <f t="shared" ref="G656:N656" si="383">G657+G659+G661</f>
        <v>0</v>
      </c>
      <c r="H656" s="113">
        <f t="shared" si="383"/>
        <v>777201.00000000012</v>
      </c>
      <c r="I656" s="113">
        <f t="shared" si="383"/>
        <v>769023.20000000007</v>
      </c>
      <c r="J656" s="113">
        <f t="shared" si="383"/>
        <v>0</v>
      </c>
      <c r="K656" s="113">
        <f t="shared" si="383"/>
        <v>769023.20000000007</v>
      </c>
      <c r="L656" s="113">
        <f t="shared" si="383"/>
        <v>763089.20000000007</v>
      </c>
      <c r="M656" s="113">
        <f t="shared" si="383"/>
        <v>0</v>
      </c>
      <c r="N656" s="113">
        <f t="shared" si="383"/>
        <v>763089.20000000007</v>
      </c>
    </row>
    <row r="657" spans="1:14" s="171" customFormat="1" ht="15.75" outlineLevel="5" x14ac:dyDescent="0.2">
      <c r="A657" s="4" t="s">
        <v>211</v>
      </c>
      <c r="B657" s="4" t="s">
        <v>212</v>
      </c>
      <c r="C657" s="4" t="s">
        <v>393</v>
      </c>
      <c r="D657" s="4"/>
      <c r="E657" s="8" t="s">
        <v>83</v>
      </c>
      <c r="F657" s="113">
        <f>F658</f>
        <v>145683.6</v>
      </c>
      <c r="G657" s="113">
        <f t="shared" ref="G657:N657" si="384">G658</f>
        <v>0</v>
      </c>
      <c r="H657" s="113">
        <f t="shared" si="384"/>
        <v>145683.6</v>
      </c>
      <c r="I657" s="113">
        <f t="shared" si="384"/>
        <v>145683.6</v>
      </c>
      <c r="J657" s="113">
        <f t="shared" si="384"/>
        <v>0</v>
      </c>
      <c r="K657" s="113">
        <f t="shared" si="384"/>
        <v>145683.6</v>
      </c>
      <c r="L657" s="113">
        <f t="shared" si="384"/>
        <v>145683.6</v>
      </c>
      <c r="M657" s="113">
        <f t="shared" si="384"/>
        <v>0</v>
      </c>
      <c r="N657" s="113">
        <f t="shared" si="384"/>
        <v>145683.6</v>
      </c>
    </row>
    <row r="658" spans="1:14" ht="15.75" outlineLevel="7" x14ac:dyDescent="0.2">
      <c r="A658" s="9" t="s">
        <v>211</v>
      </c>
      <c r="B658" s="9" t="s">
        <v>212</v>
      </c>
      <c r="C658" s="9" t="s">
        <v>393</v>
      </c>
      <c r="D658" s="9" t="s">
        <v>28</v>
      </c>
      <c r="E658" s="99" t="s">
        <v>29</v>
      </c>
      <c r="F658" s="1">
        <v>145683.6</v>
      </c>
      <c r="G658" s="1"/>
      <c r="H658" s="1">
        <f>F658+G658</f>
        <v>145683.6</v>
      </c>
      <c r="I658" s="1">
        <v>145683.6</v>
      </c>
      <c r="J658" s="1"/>
      <c r="K658" s="1">
        <f>I658+J658</f>
        <v>145683.6</v>
      </c>
      <c r="L658" s="1">
        <v>145683.6</v>
      </c>
      <c r="M658" s="1"/>
      <c r="N658" s="1">
        <f>L658+M658</f>
        <v>145683.6</v>
      </c>
    </row>
    <row r="659" spans="1:14" ht="31.5" outlineLevel="5" x14ac:dyDescent="0.2">
      <c r="A659" s="4" t="s">
        <v>211</v>
      </c>
      <c r="B659" s="4" t="s">
        <v>212</v>
      </c>
      <c r="C659" s="4" t="s">
        <v>397</v>
      </c>
      <c r="D659" s="4"/>
      <c r="E659" s="8" t="s">
        <v>84</v>
      </c>
      <c r="F659" s="113">
        <f>F660</f>
        <v>6287.7</v>
      </c>
      <c r="G659" s="113">
        <f t="shared" ref="G659:N659" si="385">G660</f>
        <v>0</v>
      </c>
      <c r="H659" s="113">
        <f t="shared" si="385"/>
        <v>6287.7</v>
      </c>
      <c r="I659" s="113">
        <f t="shared" si="385"/>
        <v>6287.7</v>
      </c>
      <c r="J659" s="113">
        <f t="shared" si="385"/>
        <v>0</v>
      </c>
      <c r="K659" s="113">
        <f t="shared" si="385"/>
        <v>6287.7</v>
      </c>
      <c r="L659" s="113">
        <f t="shared" si="385"/>
        <v>6287.7</v>
      </c>
      <c r="M659" s="113">
        <f t="shared" si="385"/>
        <v>0</v>
      </c>
      <c r="N659" s="113">
        <f t="shared" si="385"/>
        <v>6287.7</v>
      </c>
    </row>
    <row r="660" spans="1:14" ht="15.75" outlineLevel="7" x14ac:dyDescent="0.2">
      <c r="A660" s="9" t="s">
        <v>211</v>
      </c>
      <c r="B660" s="9" t="s">
        <v>212</v>
      </c>
      <c r="C660" s="9" t="s">
        <v>397</v>
      </c>
      <c r="D660" s="9" t="s">
        <v>28</v>
      </c>
      <c r="E660" s="99" t="s">
        <v>29</v>
      </c>
      <c r="F660" s="1">
        <v>6287.7</v>
      </c>
      <c r="G660" s="1"/>
      <c r="H660" s="1">
        <f>F660+G660</f>
        <v>6287.7</v>
      </c>
      <c r="I660" s="1">
        <v>6287.7</v>
      </c>
      <c r="J660" s="1"/>
      <c r="K660" s="1">
        <f>I660+J660</f>
        <v>6287.7</v>
      </c>
      <c r="L660" s="1">
        <v>6287.7</v>
      </c>
      <c r="M660" s="1"/>
      <c r="N660" s="1">
        <f>L660+M660</f>
        <v>6287.7</v>
      </c>
    </row>
    <row r="661" spans="1:14" ht="15.75" outlineLevel="7" x14ac:dyDescent="0.2">
      <c r="A661" s="4" t="s">
        <v>211</v>
      </c>
      <c r="B661" s="4" t="s">
        <v>212</v>
      </c>
      <c r="C661" s="4" t="s">
        <v>398</v>
      </c>
      <c r="D661" s="4"/>
      <c r="E661" s="8" t="s">
        <v>262</v>
      </c>
      <c r="F661" s="113">
        <f>F662+F663</f>
        <v>625229.70000000007</v>
      </c>
      <c r="G661" s="113">
        <f t="shared" ref="G661:N661" si="386">G662+G663</f>
        <v>0</v>
      </c>
      <c r="H661" s="113">
        <f t="shared" si="386"/>
        <v>625229.70000000007</v>
      </c>
      <c r="I661" s="113">
        <f t="shared" si="386"/>
        <v>617051.9</v>
      </c>
      <c r="J661" s="113">
        <f t="shared" si="386"/>
        <v>0</v>
      </c>
      <c r="K661" s="113">
        <f t="shared" si="386"/>
        <v>617051.9</v>
      </c>
      <c r="L661" s="113">
        <f t="shared" si="386"/>
        <v>611117.9</v>
      </c>
      <c r="M661" s="113">
        <f t="shared" si="386"/>
        <v>0</v>
      </c>
      <c r="N661" s="113">
        <f t="shared" si="386"/>
        <v>611117.9</v>
      </c>
    </row>
    <row r="662" spans="1:14" ht="15.75" outlineLevel="7" x14ac:dyDescent="0.2">
      <c r="A662" s="9" t="s">
        <v>211</v>
      </c>
      <c r="B662" s="9" t="s">
        <v>212</v>
      </c>
      <c r="C662" s="9" t="s">
        <v>398</v>
      </c>
      <c r="D662" s="9" t="s">
        <v>28</v>
      </c>
      <c r="E662" s="99" t="s">
        <v>29</v>
      </c>
      <c r="F662" s="1">
        <f>574024.3+14951+6404.9</f>
        <v>595380.20000000007</v>
      </c>
      <c r="G662" s="1"/>
      <c r="H662" s="1">
        <f t="shared" ref="H662" si="387">F662+G662</f>
        <v>595380.20000000007</v>
      </c>
      <c r="I662" s="1">
        <f>565491.4+15255.6+6223.9</f>
        <v>586970.9</v>
      </c>
      <c r="J662" s="1"/>
      <c r="K662" s="1">
        <f t="shared" ref="K662:K663" si="388">I662+J662</f>
        <v>586970.9</v>
      </c>
      <c r="L662" s="1">
        <f>559313.3+15566.4+6157.2</f>
        <v>581036.9</v>
      </c>
      <c r="M662" s="1"/>
      <c r="N662" s="1">
        <f t="shared" ref="N662:N663" si="389">L662+M662</f>
        <v>581036.9</v>
      </c>
    </row>
    <row r="663" spans="1:14" ht="15.75" outlineLevel="7" x14ac:dyDescent="0.2">
      <c r="A663" s="9" t="s">
        <v>211</v>
      </c>
      <c r="B663" s="9" t="s">
        <v>212</v>
      </c>
      <c r="C663" s="9" t="s">
        <v>398</v>
      </c>
      <c r="D663" s="182" t="s">
        <v>13</v>
      </c>
      <c r="E663" s="180" t="s">
        <v>14</v>
      </c>
      <c r="F663" s="110">
        <v>29849.5</v>
      </c>
      <c r="G663" s="110"/>
      <c r="H663" s="1">
        <f>F663+G663</f>
        <v>29849.5</v>
      </c>
      <c r="I663" s="110">
        <v>30081</v>
      </c>
      <c r="J663" s="110"/>
      <c r="K663" s="1">
        <f t="shared" si="388"/>
        <v>30081</v>
      </c>
      <c r="L663" s="111">
        <v>30081</v>
      </c>
      <c r="M663" s="111"/>
      <c r="N663" s="1">
        <f t="shared" si="389"/>
        <v>30081</v>
      </c>
    </row>
    <row r="664" spans="1:14" ht="31.5" outlineLevel="7" x14ac:dyDescent="0.2">
      <c r="A664" s="4" t="s">
        <v>211</v>
      </c>
      <c r="B664" s="4" t="s">
        <v>212</v>
      </c>
      <c r="C664" s="101" t="s">
        <v>24</v>
      </c>
      <c r="D664" s="101" t="s">
        <v>127</v>
      </c>
      <c r="E664" s="102" t="s">
        <v>297</v>
      </c>
      <c r="F664" s="113">
        <f t="shared" ref="F664:N667" si="390">F665</f>
        <v>980</v>
      </c>
      <c r="G664" s="113">
        <f t="shared" si="390"/>
        <v>0</v>
      </c>
      <c r="H664" s="113">
        <f t="shared" si="390"/>
        <v>980</v>
      </c>
      <c r="I664" s="113">
        <f t="shared" si="390"/>
        <v>980</v>
      </c>
      <c r="J664" s="113">
        <f t="shared" si="390"/>
        <v>0</v>
      </c>
      <c r="K664" s="113">
        <f t="shared" si="390"/>
        <v>980</v>
      </c>
      <c r="L664" s="113">
        <f t="shared" si="390"/>
        <v>980</v>
      </c>
      <c r="M664" s="113">
        <f t="shared" si="390"/>
        <v>0</v>
      </c>
      <c r="N664" s="113">
        <f t="shared" si="390"/>
        <v>980</v>
      </c>
    </row>
    <row r="665" spans="1:14" s="171" customFormat="1" ht="15.75" outlineLevel="7" x14ac:dyDescent="0.2">
      <c r="A665" s="4" t="s">
        <v>211</v>
      </c>
      <c r="B665" s="4" t="s">
        <v>212</v>
      </c>
      <c r="C665" s="198" t="s">
        <v>433</v>
      </c>
      <c r="D665" s="101" t="s">
        <v>127</v>
      </c>
      <c r="E665" s="102" t="s">
        <v>361</v>
      </c>
      <c r="F665" s="113">
        <f t="shared" si="390"/>
        <v>980</v>
      </c>
      <c r="G665" s="113">
        <f t="shared" si="390"/>
        <v>0</v>
      </c>
      <c r="H665" s="113">
        <f t="shared" si="390"/>
        <v>980</v>
      </c>
      <c r="I665" s="113">
        <f t="shared" si="390"/>
        <v>980</v>
      </c>
      <c r="J665" s="113">
        <f t="shared" si="390"/>
        <v>0</v>
      </c>
      <c r="K665" s="113">
        <f t="shared" si="390"/>
        <v>980</v>
      </c>
      <c r="L665" s="113">
        <f t="shared" si="390"/>
        <v>980</v>
      </c>
      <c r="M665" s="113">
        <f t="shared" si="390"/>
        <v>0</v>
      </c>
      <c r="N665" s="113">
        <f t="shared" si="390"/>
        <v>980</v>
      </c>
    </row>
    <row r="666" spans="1:14" s="171" customFormat="1" ht="15.75" outlineLevel="7" x14ac:dyDescent="0.2">
      <c r="A666" s="4" t="s">
        <v>211</v>
      </c>
      <c r="B666" s="4" t="s">
        <v>212</v>
      </c>
      <c r="C666" s="198" t="s">
        <v>446</v>
      </c>
      <c r="D666" s="101"/>
      <c r="E666" s="102" t="s">
        <v>638</v>
      </c>
      <c r="F666" s="113">
        <f t="shared" si="390"/>
        <v>980</v>
      </c>
      <c r="G666" s="113">
        <f t="shared" si="390"/>
        <v>0</v>
      </c>
      <c r="H666" s="113">
        <f t="shared" si="390"/>
        <v>980</v>
      </c>
      <c r="I666" s="113">
        <f t="shared" si="390"/>
        <v>980</v>
      </c>
      <c r="J666" s="113">
        <f t="shared" si="390"/>
        <v>0</v>
      </c>
      <c r="K666" s="113">
        <f t="shared" si="390"/>
        <v>980</v>
      </c>
      <c r="L666" s="113">
        <f t="shared" si="390"/>
        <v>980</v>
      </c>
      <c r="M666" s="113">
        <f t="shared" si="390"/>
        <v>0</v>
      </c>
      <c r="N666" s="113">
        <f t="shared" si="390"/>
        <v>980</v>
      </c>
    </row>
    <row r="667" spans="1:14" s="171" customFormat="1" ht="15.75" outlineLevel="7" x14ac:dyDescent="0.2">
      <c r="A667" s="4" t="s">
        <v>211</v>
      </c>
      <c r="B667" s="4" t="s">
        <v>212</v>
      </c>
      <c r="C667" s="198" t="s">
        <v>453</v>
      </c>
      <c r="D667" s="101"/>
      <c r="E667" s="189" t="s">
        <v>230</v>
      </c>
      <c r="F667" s="113">
        <f t="shared" si="390"/>
        <v>980</v>
      </c>
      <c r="G667" s="113">
        <f t="shared" si="390"/>
        <v>0</v>
      </c>
      <c r="H667" s="113">
        <f t="shared" si="390"/>
        <v>980</v>
      </c>
      <c r="I667" s="113">
        <f t="shared" si="390"/>
        <v>980</v>
      </c>
      <c r="J667" s="113">
        <f t="shared" si="390"/>
        <v>0</v>
      </c>
      <c r="K667" s="113">
        <f t="shared" si="390"/>
        <v>980</v>
      </c>
      <c r="L667" s="113">
        <f t="shared" si="390"/>
        <v>980</v>
      </c>
      <c r="M667" s="113">
        <f t="shared" si="390"/>
        <v>0</v>
      </c>
      <c r="N667" s="113">
        <f t="shared" si="390"/>
        <v>980</v>
      </c>
    </row>
    <row r="668" spans="1:14" ht="15.75" outlineLevel="7" x14ac:dyDescent="0.2">
      <c r="A668" s="9" t="s">
        <v>211</v>
      </c>
      <c r="B668" s="9" t="s">
        <v>212</v>
      </c>
      <c r="C668" s="199" t="s">
        <v>453</v>
      </c>
      <c r="D668" s="9" t="s">
        <v>28</v>
      </c>
      <c r="E668" s="99" t="s">
        <v>29</v>
      </c>
      <c r="F668" s="1">
        <v>980</v>
      </c>
      <c r="G668" s="1"/>
      <c r="H668" s="1">
        <f>F668+G668</f>
        <v>980</v>
      </c>
      <c r="I668" s="1">
        <v>980</v>
      </c>
      <c r="J668" s="1"/>
      <c r="K668" s="1">
        <f>I668+J668</f>
        <v>980</v>
      </c>
      <c r="L668" s="1">
        <v>980</v>
      </c>
      <c r="M668" s="1"/>
      <c r="N668" s="1">
        <f>L668+M668</f>
        <v>980</v>
      </c>
    </row>
    <row r="669" spans="1:14" ht="15.75" outlineLevel="1" x14ac:dyDescent="0.2">
      <c r="A669" s="4" t="s">
        <v>211</v>
      </c>
      <c r="B669" s="4" t="s">
        <v>186</v>
      </c>
      <c r="C669" s="4"/>
      <c r="D669" s="4"/>
      <c r="E669" s="8" t="s">
        <v>214</v>
      </c>
      <c r="F669" s="113">
        <f>F670+F706</f>
        <v>1249562.8</v>
      </c>
      <c r="G669" s="113">
        <f t="shared" ref="G669:N669" si="391">G670+G706</f>
        <v>-700</v>
      </c>
      <c r="H669" s="113">
        <f t="shared" si="391"/>
        <v>1248862.8</v>
      </c>
      <c r="I669" s="113">
        <f t="shared" si="391"/>
        <v>1259318.0089</v>
      </c>
      <c r="J669" s="113"/>
      <c r="K669" s="113">
        <f t="shared" si="391"/>
        <v>1259318.0089</v>
      </c>
      <c r="L669" s="113">
        <f t="shared" si="391"/>
        <v>1255127.0089</v>
      </c>
      <c r="M669" s="113"/>
      <c r="N669" s="113">
        <f t="shared" si="391"/>
        <v>1255127.0089</v>
      </c>
    </row>
    <row r="670" spans="1:14" ht="15.75" outlineLevel="2" x14ac:dyDescent="0.2">
      <c r="A670" s="101" t="s">
        <v>211</v>
      </c>
      <c r="B670" s="198" t="s">
        <v>186</v>
      </c>
      <c r="C670" s="4" t="s">
        <v>66</v>
      </c>
      <c r="D670" s="4"/>
      <c r="E670" s="8" t="s">
        <v>295</v>
      </c>
      <c r="F670" s="113">
        <f>F671+F679+F685</f>
        <v>1248562.8</v>
      </c>
      <c r="G670" s="113">
        <f t="shared" ref="G670:N670" si="392">G671+G679+G685</f>
        <v>-700</v>
      </c>
      <c r="H670" s="113">
        <f t="shared" si="392"/>
        <v>1247862.8</v>
      </c>
      <c r="I670" s="113">
        <f t="shared" si="392"/>
        <v>1258318.0089</v>
      </c>
      <c r="J670" s="113"/>
      <c r="K670" s="113">
        <f t="shared" si="392"/>
        <v>1258318.0089</v>
      </c>
      <c r="L670" s="113">
        <f t="shared" si="392"/>
        <v>1254127.0089</v>
      </c>
      <c r="M670" s="113"/>
      <c r="N670" s="113">
        <f t="shared" si="392"/>
        <v>1254127.0089</v>
      </c>
    </row>
    <row r="671" spans="1:14" s="171" customFormat="1" ht="15.75" outlineLevel="7" x14ac:dyDescent="0.2">
      <c r="A671" s="4" t="s">
        <v>211</v>
      </c>
      <c r="B671" s="4" t="s">
        <v>186</v>
      </c>
      <c r="C671" s="4" t="s">
        <v>67</v>
      </c>
      <c r="D671" s="4"/>
      <c r="E671" s="8" t="s">
        <v>366</v>
      </c>
      <c r="F671" s="113">
        <f>F672</f>
        <v>104752.1</v>
      </c>
      <c r="G671" s="113">
        <f t="shared" ref="G671:N671" si="393">G672</f>
        <v>0</v>
      </c>
      <c r="H671" s="113">
        <f t="shared" si="393"/>
        <v>104752.1</v>
      </c>
      <c r="I671" s="113">
        <f t="shared" si="393"/>
        <v>105210.59999999999</v>
      </c>
      <c r="J671" s="113"/>
      <c r="K671" s="113">
        <f t="shared" si="393"/>
        <v>105210.59999999999</v>
      </c>
      <c r="L671" s="113">
        <f t="shared" si="393"/>
        <v>105233.20000000001</v>
      </c>
      <c r="M671" s="113"/>
      <c r="N671" s="113">
        <f t="shared" si="393"/>
        <v>105233.20000000001</v>
      </c>
    </row>
    <row r="672" spans="1:14" s="171" customFormat="1" ht="15.75" outlineLevel="7" x14ac:dyDescent="0.2">
      <c r="A672" s="4" t="s">
        <v>211</v>
      </c>
      <c r="B672" s="4" t="s">
        <v>186</v>
      </c>
      <c r="C672" s="4" t="s">
        <v>367</v>
      </c>
      <c r="D672" s="4"/>
      <c r="E672" s="8" t="s">
        <v>368</v>
      </c>
      <c r="F672" s="113">
        <f>F673+F675+F677</f>
        <v>104752.1</v>
      </c>
      <c r="G672" s="113">
        <f t="shared" ref="G672:N672" si="394">G673+G675+G677</f>
        <v>0</v>
      </c>
      <c r="H672" s="113">
        <f t="shared" si="394"/>
        <v>104752.1</v>
      </c>
      <c r="I672" s="113">
        <f t="shared" si="394"/>
        <v>105210.59999999999</v>
      </c>
      <c r="J672" s="113"/>
      <c r="K672" s="113">
        <f t="shared" si="394"/>
        <v>105210.59999999999</v>
      </c>
      <c r="L672" s="113">
        <f t="shared" si="394"/>
        <v>105233.20000000001</v>
      </c>
      <c r="M672" s="113"/>
      <c r="N672" s="113">
        <f t="shared" si="394"/>
        <v>105233.20000000001</v>
      </c>
    </row>
    <row r="673" spans="1:14" ht="78.75" outlineLevel="7" x14ac:dyDescent="0.2">
      <c r="A673" s="4" t="s">
        <v>211</v>
      </c>
      <c r="B673" s="4" t="s">
        <v>186</v>
      </c>
      <c r="C673" s="4" t="s">
        <v>369</v>
      </c>
      <c r="D673" s="9"/>
      <c r="E673" s="102" t="s">
        <v>630</v>
      </c>
      <c r="F673" s="113">
        <f>F674</f>
        <v>978.9</v>
      </c>
      <c r="G673" s="113">
        <f t="shared" ref="G673:N673" si="395">G674</f>
        <v>0</v>
      </c>
      <c r="H673" s="113">
        <f t="shared" si="395"/>
        <v>978.9</v>
      </c>
      <c r="I673" s="113">
        <f t="shared" si="395"/>
        <v>978.9</v>
      </c>
      <c r="J673" s="113"/>
      <c r="K673" s="113">
        <f t="shared" si="395"/>
        <v>978.9</v>
      </c>
      <c r="L673" s="113">
        <f t="shared" si="395"/>
        <v>978.9</v>
      </c>
      <c r="M673" s="113"/>
      <c r="N673" s="113">
        <f t="shared" si="395"/>
        <v>978.9</v>
      </c>
    </row>
    <row r="674" spans="1:14" ht="15.75" outlineLevel="7" x14ac:dyDescent="0.2">
      <c r="A674" s="9" t="s">
        <v>211</v>
      </c>
      <c r="B674" s="9" t="s">
        <v>186</v>
      </c>
      <c r="C674" s="9" t="s">
        <v>369</v>
      </c>
      <c r="D674" s="9" t="s">
        <v>28</v>
      </c>
      <c r="E674" s="180" t="s">
        <v>29</v>
      </c>
      <c r="F674" s="1">
        <v>978.9</v>
      </c>
      <c r="G674" s="1"/>
      <c r="H674" s="1">
        <f>F674+G674</f>
        <v>978.9</v>
      </c>
      <c r="I674" s="1">
        <v>978.9</v>
      </c>
      <c r="J674" s="1"/>
      <c r="K674" s="1">
        <f>I674+J674</f>
        <v>978.9</v>
      </c>
      <c r="L674" s="1">
        <v>978.9</v>
      </c>
      <c r="M674" s="1"/>
      <c r="N674" s="1">
        <f>L674+M674</f>
        <v>978.9</v>
      </c>
    </row>
    <row r="675" spans="1:14" s="171" customFormat="1" ht="31.5" outlineLevel="7" x14ac:dyDescent="0.2">
      <c r="A675" s="4" t="s">
        <v>211</v>
      </c>
      <c r="B675" s="4" t="s">
        <v>186</v>
      </c>
      <c r="C675" s="4" t="s">
        <v>370</v>
      </c>
      <c r="D675" s="4"/>
      <c r="E675" s="8" t="s">
        <v>339</v>
      </c>
      <c r="F675" s="113">
        <f>F676</f>
        <v>1574.7</v>
      </c>
      <c r="G675" s="113">
        <f t="shared" ref="G675:N675" si="396">G676</f>
        <v>0</v>
      </c>
      <c r="H675" s="113">
        <f t="shared" si="396"/>
        <v>1574.7</v>
      </c>
      <c r="I675" s="113">
        <f t="shared" si="396"/>
        <v>2040.8</v>
      </c>
      <c r="J675" s="113"/>
      <c r="K675" s="113">
        <f t="shared" si="396"/>
        <v>2040.8</v>
      </c>
      <c r="L675" s="113">
        <f t="shared" si="396"/>
        <v>2065.1999999999998</v>
      </c>
      <c r="M675" s="113"/>
      <c r="N675" s="113">
        <f t="shared" si="396"/>
        <v>2065.1999999999998</v>
      </c>
    </row>
    <row r="676" spans="1:14" ht="15.75" outlineLevel="7" x14ac:dyDescent="0.2">
      <c r="A676" s="9" t="s">
        <v>211</v>
      </c>
      <c r="B676" s="9" t="s">
        <v>186</v>
      </c>
      <c r="C676" s="9" t="s">
        <v>370</v>
      </c>
      <c r="D676" s="9" t="s">
        <v>28</v>
      </c>
      <c r="E676" s="99" t="s">
        <v>29</v>
      </c>
      <c r="F676" s="1">
        <v>1574.7</v>
      </c>
      <c r="G676" s="1"/>
      <c r="H676" s="1">
        <f>F676+G676</f>
        <v>1574.7</v>
      </c>
      <c r="I676" s="1">
        <v>2040.8</v>
      </c>
      <c r="J676" s="1"/>
      <c r="K676" s="1">
        <f>I676+J676</f>
        <v>2040.8</v>
      </c>
      <c r="L676" s="1">
        <v>2065.1999999999998</v>
      </c>
      <c r="M676" s="1"/>
      <c r="N676" s="1">
        <f>L676+M676</f>
        <v>2065.1999999999998</v>
      </c>
    </row>
    <row r="677" spans="1:14" s="171" customFormat="1" ht="31.5" outlineLevel="7" x14ac:dyDescent="0.2">
      <c r="A677" s="4" t="s">
        <v>211</v>
      </c>
      <c r="B677" s="4" t="s">
        <v>186</v>
      </c>
      <c r="C677" s="4" t="s">
        <v>371</v>
      </c>
      <c r="D677" s="4"/>
      <c r="E677" s="8" t="s">
        <v>263</v>
      </c>
      <c r="F677" s="113">
        <f>F678</f>
        <v>102198.5</v>
      </c>
      <c r="G677" s="113">
        <f t="shared" ref="G677:N677" si="397">G678</f>
        <v>0</v>
      </c>
      <c r="H677" s="113">
        <f t="shared" si="397"/>
        <v>102198.5</v>
      </c>
      <c r="I677" s="113">
        <f t="shared" si="397"/>
        <v>102190.9</v>
      </c>
      <c r="J677" s="113"/>
      <c r="K677" s="113">
        <f t="shared" si="397"/>
        <v>102190.9</v>
      </c>
      <c r="L677" s="113">
        <f t="shared" si="397"/>
        <v>102189.1</v>
      </c>
      <c r="M677" s="113"/>
      <c r="N677" s="113">
        <f t="shared" si="397"/>
        <v>102189.1</v>
      </c>
    </row>
    <row r="678" spans="1:14" ht="15.75" outlineLevel="7" x14ac:dyDescent="0.2">
      <c r="A678" s="9" t="s">
        <v>211</v>
      </c>
      <c r="B678" s="9" t="s">
        <v>186</v>
      </c>
      <c r="C678" s="9" t="s">
        <v>371</v>
      </c>
      <c r="D678" s="9" t="s">
        <v>28</v>
      </c>
      <c r="E678" s="99" t="s">
        <v>29</v>
      </c>
      <c r="F678" s="1">
        <v>102198.5</v>
      </c>
      <c r="G678" s="1"/>
      <c r="H678" s="1">
        <f>F678+G678</f>
        <v>102198.5</v>
      </c>
      <c r="I678" s="1">
        <v>102190.9</v>
      </c>
      <c r="J678" s="1"/>
      <c r="K678" s="1">
        <f>I678+J678</f>
        <v>102190.9</v>
      </c>
      <c r="L678" s="1">
        <v>102189.1</v>
      </c>
      <c r="M678" s="1"/>
      <c r="N678" s="1">
        <f>L678+M678</f>
        <v>102189.1</v>
      </c>
    </row>
    <row r="679" spans="1:14" ht="15.75" outlineLevel="2" x14ac:dyDescent="0.2">
      <c r="A679" s="101" t="s">
        <v>211</v>
      </c>
      <c r="B679" s="198" t="s">
        <v>186</v>
      </c>
      <c r="C679" s="4" t="s">
        <v>372</v>
      </c>
      <c r="D679" s="4"/>
      <c r="E679" s="8" t="s">
        <v>373</v>
      </c>
      <c r="F679" s="113"/>
      <c r="G679" s="113"/>
      <c r="H679" s="113"/>
      <c r="I679" s="113">
        <f t="shared" ref="I679" si="398">I680</f>
        <v>8562.2089000000014</v>
      </c>
      <c r="J679" s="113"/>
      <c r="K679" s="113">
        <f t="shared" ref="K679:N679" si="399">K680</f>
        <v>8562.2089000000014</v>
      </c>
      <c r="L679" s="113">
        <f t="shared" si="399"/>
        <v>4194.9089000000004</v>
      </c>
      <c r="M679" s="113"/>
      <c r="N679" s="113">
        <f t="shared" si="399"/>
        <v>4194.9089000000004</v>
      </c>
    </row>
    <row r="680" spans="1:14" ht="15.75" outlineLevel="2" x14ac:dyDescent="0.2">
      <c r="A680" s="101" t="s">
        <v>211</v>
      </c>
      <c r="B680" s="198" t="s">
        <v>186</v>
      </c>
      <c r="C680" s="4" t="s">
        <v>374</v>
      </c>
      <c r="D680" s="4"/>
      <c r="E680" s="8" t="s">
        <v>375</v>
      </c>
      <c r="F680" s="113"/>
      <c r="G680" s="113"/>
      <c r="H680" s="113"/>
      <c r="I680" s="113">
        <f t="shared" ref="I680:N680" si="400">I681+I683</f>
        <v>8562.2089000000014</v>
      </c>
      <c r="J680" s="113"/>
      <c r="K680" s="113">
        <f t="shared" si="400"/>
        <v>8562.2089000000014</v>
      </c>
      <c r="L680" s="113">
        <f t="shared" si="400"/>
        <v>4194.9089000000004</v>
      </c>
      <c r="M680" s="113"/>
      <c r="N680" s="113">
        <f t="shared" si="400"/>
        <v>4194.9089000000004</v>
      </c>
    </row>
    <row r="681" spans="1:14" ht="15.75" outlineLevel="2" x14ac:dyDescent="0.2">
      <c r="A681" s="101" t="s">
        <v>211</v>
      </c>
      <c r="B681" s="198" t="s">
        <v>186</v>
      </c>
      <c r="C681" s="4" t="s">
        <v>376</v>
      </c>
      <c r="D681" s="4"/>
      <c r="E681" s="8" t="s">
        <v>742</v>
      </c>
      <c r="F681" s="113"/>
      <c r="G681" s="113"/>
      <c r="H681" s="113"/>
      <c r="I681" s="113">
        <f t="shared" ref="I681:N681" si="401">I682</f>
        <v>4194.9089000000004</v>
      </c>
      <c r="J681" s="113"/>
      <c r="K681" s="113">
        <f t="shared" si="401"/>
        <v>4194.9089000000004</v>
      </c>
      <c r="L681" s="113">
        <f t="shared" si="401"/>
        <v>4194.9089000000004</v>
      </c>
      <c r="M681" s="113"/>
      <c r="N681" s="113">
        <f t="shared" si="401"/>
        <v>4194.9089000000004</v>
      </c>
    </row>
    <row r="682" spans="1:14" ht="15.75" outlineLevel="2" x14ac:dyDescent="0.2">
      <c r="A682" s="179" t="s">
        <v>211</v>
      </c>
      <c r="B682" s="199" t="s">
        <v>186</v>
      </c>
      <c r="C682" s="9" t="s">
        <v>376</v>
      </c>
      <c r="D682" s="9" t="s">
        <v>28</v>
      </c>
      <c r="E682" s="99" t="s">
        <v>29</v>
      </c>
      <c r="F682" s="1"/>
      <c r="G682" s="1"/>
      <c r="H682" s="1"/>
      <c r="I682" s="100">
        <v>4194.9089000000004</v>
      </c>
      <c r="J682" s="100"/>
      <c r="K682" s="1">
        <f>I682+J682</f>
        <v>4194.9089000000004</v>
      </c>
      <c r="L682" s="100">
        <v>4194.9089000000004</v>
      </c>
      <c r="M682" s="100"/>
      <c r="N682" s="1">
        <f>L682+M682</f>
        <v>4194.9089000000004</v>
      </c>
    </row>
    <row r="683" spans="1:14" s="171" customFormat="1" ht="15.75" outlineLevel="2" x14ac:dyDescent="0.2">
      <c r="A683" s="101" t="s">
        <v>211</v>
      </c>
      <c r="B683" s="198" t="s">
        <v>186</v>
      </c>
      <c r="C683" s="4" t="s">
        <v>376</v>
      </c>
      <c r="D683" s="4"/>
      <c r="E683" s="8" t="s">
        <v>743</v>
      </c>
      <c r="F683" s="113"/>
      <c r="G683" s="113"/>
      <c r="H683" s="113"/>
      <c r="I683" s="113">
        <f t="shared" ref="I683:K683" si="402">I684</f>
        <v>4367.3</v>
      </c>
      <c r="J683" s="113"/>
      <c r="K683" s="113">
        <f t="shared" si="402"/>
        <v>4367.3</v>
      </c>
      <c r="L683" s="113"/>
      <c r="M683" s="113"/>
      <c r="N683" s="113"/>
    </row>
    <row r="684" spans="1:14" ht="15.75" outlineLevel="2" x14ac:dyDescent="0.2">
      <c r="A684" s="179" t="s">
        <v>211</v>
      </c>
      <c r="B684" s="199" t="s">
        <v>186</v>
      </c>
      <c r="C684" s="9" t="s">
        <v>376</v>
      </c>
      <c r="D684" s="9" t="s">
        <v>28</v>
      </c>
      <c r="E684" s="99" t="s">
        <v>29</v>
      </c>
      <c r="F684" s="1"/>
      <c r="G684" s="1"/>
      <c r="H684" s="1"/>
      <c r="I684" s="100">
        <v>4367.3</v>
      </c>
      <c r="J684" s="100"/>
      <c r="K684" s="1">
        <f>I684+J684</f>
        <v>4367.3</v>
      </c>
      <c r="L684" s="100"/>
      <c r="M684" s="100"/>
      <c r="N684" s="1"/>
    </row>
    <row r="685" spans="1:14" s="171" customFormat="1" ht="15.75" outlineLevel="2" x14ac:dyDescent="0.2">
      <c r="A685" s="4" t="s">
        <v>211</v>
      </c>
      <c r="B685" s="4" t="s">
        <v>186</v>
      </c>
      <c r="C685" s="101" t="s">
        <v>379</v>
      </c>
      <c r="D685" s="4"/>
      <c r="E685" s="8" t="s">
        <v>361</v>
      </c>
      <c r="F685" s="113">
        <f>F686+F693</f>
        <v>1143810.7</v>
      </c>
      <c r="G685" s="113">
        <f t="shared" ref="G685:N685" si="403">G686+G693</f>
        <v>-700</v>
      </c>
      <c r="H685" s="113">
        <f t="shared" si="403"/>
        <v>1143110.7</v>
      </c>
      <c r="I685" s="113">
        <f t="shared" si="403"/>
        <v>1144545.2</v>
      </c>
      <c r="J685" s="113"/>
      <c r="K685" s="113">
        <f t="shared" si="403"/>
        <v>1144545.2</v>
      </c>
      <c r="L685" s="113">
        <f t="shared" si="403"/>
        <v>1144698.8999999999</v>
      </c>
      <c r="M685" s="113"/>
      <c r="N685" s="113">
        <f t="shared" si="403"/>
        <v>1144698.8999999999</v>
      </c>
    </row>
    <row r="686" spans="1:14" s="171" customFormat="1" ht="15.75" outlineLevel="2" x14ac:dyDescent="0.2">
      <c r="A686" s="4" t="s">
        <v>211</v>
      </c>
      <c r="B686" s="4" t="s">
        <v>186</v>
      </c>
      <c r="C686" s="101" t="s">
        <v>381</v>
      </c>
      <c r="D686" s="4"/>
      <c r="E686" s="8" t="s">
        <v>627</v>
      </c>
      <c r="F686" s="113">
        <f>F687+F689+F691</f>
        <v>2900</v>
      </c>
      <c r="G686" s="113">
        <f t="shared" ref="G686:N686" si="404">G687+G689+G691</f>
        <v>-700</v>
      </c>
      <c r="H686" s="113">
        <f t="shared" si="404"/>
        <v>2200</v>
      </c>
      <c r="I686" s="113">
        <f t="shared" si="404"/>
        <v>2200</v>
      </c>
      <c r="J686" s="113"/>
      <c r="K686" s="113">
        <f t="shared" si="404"/>
        <v>2200</v>
      </c>
      <c r="L686" s="113">
        <f t="shared" si="404"/>
        <v>2200</v>
      </c>
      <c r="M686" s="113"/>
      <c r="N686" s="113">
        <f t="shared" si="404"/>
        <v>2200</v>
      </c>
    </row>
    <row r="687" spans="1:14" s="171" customFormat="1" ht="15.75" outlineLevel="2" x14ac:dyDescent="0.2">
      <c r="A687" s="101" t="s">
        <v>211</v>
      </c>
      <c r="B687" s="198" t="s">
        <v>186</v>
      </c>
      <c r="C687" s="101" t="s">
        <v>383</v>
      </c>
      <c r="D687" s="101"/>
      <c r="E687" s="102" t="s">
        <v>244</v>
      </c>
      <c r="F687" s="113">
        <f>F688</f>
        <v>200</v>
      </c>
      <c r="G687" s="113"/>
      <c r="H687" s="113">
        <f t="shared" ref="H687:N687" si="405">H688</f>
        <v>200</v>
      </c>
      <c r="I687" s="113">
        <f t="shared" si="405"/>
        <v>200</v>
      </c>
      <c r="J687" s="113"/>
      <c r="K687" s="113">
        <f t="shared" si="405"/>
        <v>200</v>
      </c>
      <c r="L687" s="113">
        <f t="shared" si="405"/>
        <v>200</v>
      </c>
      <c r="M687" s="113"/>
      <c r="N687" s="113">
        <f t="shared" si="405"/>
        <v>200</v>
      </c>
    </row>
    <row r="688" spans="1:14" ht="15.75" outlineLevel="2" collapsed="1" x14ac:dyDescent="0.2">
      <c r="A688" s="179" t="s">
        <v>211</v>
      </c>
      <c r="B688" s="199" t="s">
        <v>186</v>
      </c>
      <c r="C688" s="179" t="s">
        <v>383</v>
      </c>
      <c r="D688" s="179" t="s">
        <v>28</v>
      </c>
      <c r="E688" s="190" t="s">
        <v>29</v>
      </c>
      <c r="F688" s="1">
        <v>200</v>
      </c>
      <c r="G688" s="1"/>
      <c r="H688" s="1">
        <f>F688+G688</f>
        <v>200</v>
      </c>
      <c r="I688" s="1">
        <v>200</v>
      </c>
      <c r="J688" s="1"/>
      <c r="K688" s="1">
        <f>I688+J688</f>
        <v>200</v>
      </c>
      <c r="L688" s="1">
        <v>200</v>
      </c>
      <c r="M688" s="1"/>
      <c r="N688" s="1">
        <f>L688+M688</f>
        <v>200</v>
      </c>
    </row>
    <row r="689" spans="1:14" s="171" customFormat="1" ht="31.5" hidden="1" outlineLevel="7" x14ac:dyDescent="0.2">
      <c r="A689" s="216" t="s">
        <v>211</v>
      </c>
      <c r="B689" s="216" t="s">
        <v>186</v>
      </c>
      <c r="C689" s="217" t="s">
        <v>390</v>
      </c>
      <c r="D689" s="216"/>
      <c r="E689" s="218" t="s">
        <v>261</v>
      </c>
      <c r="F689" s="219">
        <f>F690</f>
        <v>700</v>
      </c>
      <c r="G689" s="219">
        <f t="shared" ref="G689" si="406">G690</f>
        <v>-700</v>
      </c>
      <c r="H689" s="219"/>
      <c r="I689" s="219"/>
      <c r="J689" s="219"/>
      <c r="K689" s="219"/>
      <c r="L689" s="219"/>
      <c r="M689" s="219"/>
      <c r="N689" s="219"/>
    </row>
    <row r="690" spans="1:14" ht="15.75" hidden="1" outlineLevel="7" x14ac:dyDescent="0.2">
      <c r="A690" s="220" t="s">
        <v>211</v>
      </c>
      <c r="B690" s="220" t="s">
        <v>186</v>
      </c>
      <c r="C690" s="221" t="s">
        <v>390</v>
      </c>
      <c r="D690" s="220" t="s">
        <v>28</v>
      </c>
      <c r="E690" s="222" t="s">
        <v>29</v>
      </c>
      <c r="F690" s="223">
        <v>700</v>
      </c>
      <c r="G690" s="223">
        <v>-700</v>
      </c>
      <c r="H690" s="223"/>
      <c r="I690" s="223"/>
      <c r="J690" s="223"/>
      <c r="K690" s="223"/>
      <c r="L690" s="223"/>
      <c r="M690" s="223"/>
      <c r="N690" s="223"/>
    </row>
    <row r="691" spans="1:14" s="171" customFormat="1" ht="31.5" outlineLevel="2" x14ac:dyDescent="0.2">
      <c r="A691" s="101" t="s">
        <v>211</v>
      </c>
      <c r="B691" s="101" t="s">
        <v>186</v>
      </c>
      <c r="C691" s="101" t="s">
        <v>386</v>
      </c>
      <c r="D691" s="101" t="s">
        <v>127</v>
      </c>
      <c r="E691" s="102" t="s">
        <v>324</v>
      </c>
      <c r="F691" s="113">
        <f>F692</f>
        <v>2000</v>
      </c>
      <c r="G691" s="113">
        <f t="shared" ref="G691:N691" si="407">G692</f>
        <v>0</v>
      </c>
      <c r="H691" s="113">
        <f t="shared" si="407"/>
        <v>2000</v>
      </c>
      <c r="I691" s="113">
        <f t="shared" si="407"/>
        <v>2000</v>
      </c>
      <c r="J691" s="113"/>
      <c r="K691" s="113">
        <f t="shared" si="407"/>
        <v>2000</v>
      </c>
      <c r="L691" s="113">
        <f t="shared" si="407"/>
        <v>2000</v>
      </c>
      <c r="M691" s="113">
        <f t="shared" si="407"/>
        <v>0</v>
      </c>
      <c r="N691" s="113">
        <f t="shared" si="407"/>
        <v>2000</v>
      </c>
    </row>
    <row r="692" spans="1:14" ht="15.75" outlineLevel="2" x14ac:dyDescent="0.2">
      <c r="A692" s="179" t="s">
        <v>211</v>
      </c>
      <c r="B692" s="179" t="s">
        <v>186</v>
      </c>
      <c r="C692" s="179" t="s">
        <v>386</v>
      </c>
      <c r="D692" s="179" t="s">
        <v>28</v>
      </c>
      <c r="E692" s="203" t="s">
        <v>29</v>
      </c>
      <c r="F692" s="1">
        <v>2000</v>
      </c>
      <c r="G692" s="1"/>
      <c r="H692" s="1">
        <f>F692+G692</f>
        <v>2000</v>
      </c>
      <c r="I692" s="1">
        <v>2000</v>
      </c>
      <c r="J692" s="1"/>
      <c r="K692" s="1">
        <f>I692+J692</f>
        <v>2000</v>
      </c>
      <c r="L692" s="1">
        <v>2000</v>
      </c>
      <c r="M692" s="1"/>
      <c r="N692" s="1">
        <f>L692+M692</f>
        <v>2000</v>
      </c>
    </row>
    <row r="693" spans="1:14" s="171" customFormat="1" ht="31.5" outlineLevel="4" x14ac:dyDescent="0.2">
      <c r="A693" s="4" t="s">
        <v>211</v>
      </c>
      <c r="B693" s="4" t="s">
        <v>186</v>
      </c>
      <c r="C693" s="4" t="s">
        <v>391</v>
      </c>
      <c r="D693" s="4"/>
      <c r="E693" s="8" t="s">
        <v>628</v>
      </c>
      <c r="F693" s="113">
        <f>F694+F696+F698+F702+F704+F700</f>
        <v>1140910.7</v>
      </c>
      <c r="G693" s="113">
        <f t="shared" ref="G693:N693" si="408">G694+G696+G698+G702+G704+G700</f>
        <v>0</v>
      </c>
      <c r="H693" s="113">
        <f t="shared" si="408"/>
        <v>1140910.7</v>
      </c>
      <c r="I693" s="113">
        <f t="shared" si="408"/>
        <v>1142345.2</v>
      </c>
      <c r="J693" s="113"/>
      <c r="K693" s="113">
        <f t="shared" si="408"/>
        <v>1142345.2</v>
      </c>
      <c r="L693" s="113">
        <f t="shared" si="408"/>
        <v>1142498.8999999999</v>
      </c>
      <c r="M693" s="113">
        <f t="shared" si="408"/>
        <v>0</v>
      </c>
      <c r="N693" s="113">
        <f t="shared" si="408"/>
        <v>1142498.8999999999</v>
      </c>
    </row>
    <row r="694" spans="1:14" ht="15.75" outlineLevel="5" x14ac:dyDescent="0.2">
      <c r="A694" s="4" t="s">
        <v>211</v>
      </c>
      <c r="B694" s="4" t="s">
        <v>186</v>
      </c>
      <c r="C694" s="9" t="s">
        <v>394</v>
      </c>
      <c r="D694" s="4"/>
      <c r="E694" s="8" t="s">
        <v>85</v>
      </c>
      <c r="F694" s="113">
        <f>F695</f>
        <v>120972.1</v>
      </c>
      <c r="G694" s="113">
        <f t="shared" ref="G694:N694" si="409">G695</f>
        <v>0</v>
      </c>
      <c r="H694" s="113">
        <f t="shared" si="409"/>
        <v>120972.1</v>
      </c>
      <c r="I694" s="113">
        <f t="shared" si="409"/>
        <v>120961.1</v>
      </c>
      <c r="J694" s="113"/>
      <c r="K694" s="113">
        <f t="shared" si="409"/>
        <v>120961.1</v>
      </c>
      <c r="L694" s="113">
        <f t="shared" si="409"/>
        <v>120961.1</v>
      </c>
      <c r="M694" s="113">
        <f t="shared" si="409"/>
        <v>0</v>
      </c>
      <c r="N694" s="113">
        <f t="shared" si="409"/>
        <v>120961.1</v>
      </c>
    </row>
    <row r="695" spans="1:14" ht="15.75" outlineLevel="7" x14ac:dyDescent="0.2">
      <c r="A695" s="9" t="s">
        <v>211</v>
      </c>
      <c r="B695" s="9" t="s">
        <v>186</v>
      </c>
      <c r="C695" s="9" t="s">
        <v>394</v>
      </c>
      <c r="D695" s="9" t="s">
        <v>28</v>
      </c>
      <c r="E695" s="99" t="s">
        <v>29</v>
      </c>
      <c r="F695" s="1">
        <v>120972.1</v>
      </c>
      <c r="G695" s="1"/>
      <c r="H695" s="1">
        <f>F695+G695</f>
        <v>120972.1</v>
      </c>
      <c r="I695" s="100">
        <v>120961.1</v>
      </c>
      <c r="J695" s="100"/>
      <c r="K695" s="1">
        <f>I695+J695</f>
        <v>120961.1</v>
      </c>
      <c r="L695" s="100">
        <v>120961.1</v>
      </c>
      <c r="M695" s="100"/>
      <c r="N695" s="1">
        <f>L695+M695</f>
        <v>120961.1</v>
      </c>
    </row>
    <row r="696" spans="1:14" ht="31.5" outlineLevel="5" x14ac:dyDescent="0.2">
      <c r="A696" s="4" t="s">
        <v>211</v>
      </c>
      <c r="B696" s="4" t="s">
        <v>186</v>
      </c>
      <c r="C696" s="9" t="s">
        <v>397</v>
      </c>
      <c r="D696" s="4"/>
      <c r="E696" s="8" t="s">
        <v>84</v>
      </c>
      <c r="F696" s="113">
        <f>F697</f>
        <v>15933.9</v>
      </c>
      <c r="G696" s="113">
        <f t="shared" ref="G696:N696" si="410">G697</f>
        <v>0</v>
      </c>
      <c r="H696" s="113">
        <f t="shared" si="410"/>
        <v>15933.9</v>
      </c>
      <c r="I696" s="113">
        <f t="shared" si="410"/>
        <v>15933.9</v>
      </c>
      <c r="J696" s="113"/>
      <c r="K696" s="113">
        <f t="shared" si="410"/>
        <v>15933.9</v>
      </c>
      <c r="L696" s="113">
        <f t="shared" si="410"/>
        <v>15933.9</v>
      </c>
      <c r="M696" s="113">
        <f t="shared" si="410"/>
        <v>0</v>
      </c>
      <c r="N696" s="113">
        <f t="shared" si="410"/>
        <v>15933.9</v>
      </c>
    </row>
    <row r="697" spans="1:14" ht="15.75" outlineLevel="7" x14ac:dyDescent="0.2">
      <c r="A697" s="9" t="s">
        <v>211</v>
      </c>
      <c r="B697" s="9" t="s">
        <v>186</v>
      </c>
      <c r="C697" s="9" t="s">
        <v>397</v>
      </c>
      <c r="D697" s="9" t="s">
        <v>28</v>
      </c>
      <c r="E697" s="99" t="s">
        <v>29</v>
      </c>
      <c r="F697" s="1">
        <v>15933.9</v>
      </c>
      <c r="G697" s="1"/>
      <c r="H697" s="1">
        <f>F697+G697</f>
        <v>15933.9</v>
      </c>
      <c r="I697" s="1">
        <v>15933.9</v>
      </c>
      <c r="J697" s="1"/>
      <c r="K697" s="1">
        <f>I697+J697</f>
        <v>15933.9</v>
      </c>
      <c r="L697" s="1">
        <v>15933.9</v>
      </c>
      <c r="M697" s="1"/>
      <c r="N697" s="1">
        <f>L697+M697</f>
        <v>15933.9</v>
      </c>
    </row>
    <row r="698" spans="1:14" ht="15.75" outlineLevel="7" x14ac:dyDescent="0.2">
      <c r="A698" s="4" t="s">
        <v>211</v>
      </c>
      <c r="B698" s="4" t="s">
        <v>186</v>
      </c>
      <c r="C698" s="4" t="s">
        <v>398</v>
      </c>
      <c r="D698" s="4"/>
      <c r="E698" s="8" t="s">
        <v>262</v>
      </c>
      <c r="F698" s="113">
        <f>F699</f>
        <v>896435</v>
      </c>
      <c r="G698" s="113">
        <f t="shared" ref="G698:N698" si="411">G699</f>
        <v>0</v>
      </c>
      <c r="H698" s="113">
        <f t="shared" si="411"/>
        <v>896435</v>
      </c>
      <c r="I698" s="113">
        <f t="shared" si="411"/>
        <v>899520.9</v>
      </c>
      <c r="J698" s="113"/>
      <c r="K698" s="113">
        <f t="shared" si="411"/>
        <v>899520.9</v>
      </c>
      <c r="L698" s="113">
        <f t="shared" si="411"/>
        <v>899636.2</v>
      </c>
      <c r="M698" s="113">
        <f t="shared" si="411"/>
        <v>0</v>
      </c>
      <c r="N698" s="113">
        <f t="shared" si="411"/>
        <v>899636.2</v>
      </c>
    </row>
    <row r="699" spans="1:14" ht="15.75" outlineLevel="7" x14ac:dyDescent="0.2">
      <c r="A699" s="9" t="s">
        <v>211</v>
      </c>
      <c r="B699" s="9" t="s">
        <v>186</v>
      </c>
      <c r="C699" s="9" t="s">
        <v>398</v>
      </c>
      <c r="D699" s="9" t="s">
        <v>28</v>
      </c>
      <c r="E699" s="99" t="s">
        <v>29</v>
      </c>
      <c r="F699" s="1">
        <f>872444.7+23990.3</f>
        <v>896435</v>
      </c>
      <c r="G699" s="1"/>
      <c r="H699" s="1">
        <f>F699+G699</f>
        <v>896435</v>
      </c>
      <c r="I699" s="1">
        <f>875682.4+23838.5</f>
        <v>899520.9</v>
      </c>
      <c r="J699" s="1"/>
      <c r="K699" s="1">
        <f>I699+J699</f>
        <v>899520.9</v>
      </c>
      <c r="L699" s="1">
        <f>875066.2+24570</f>
        <v>899636.2</v>
      </c>
      <c r="M699" s="1"/>
      <c r="N699" s="1">
        <f>L699+M699</f>
        <v>899636.2</v>
      </c>
    </row>
    <row r="700" spans="1:14" s="171" customFormat="1" ht="31.5" outlineLevel="7" x14ac:dyDescent="0.2">
      <c r="A700" s="4" t="s">
        <v>211</v>
      </c>
      <c r="B700" s="4" t="s">
        <v>186</v>
      </c>
      <c r="C700" s="4" t="s">
        <v>400</v>
      </c>
      <c r="D700" s="4"/>
      <c r="E700" s="8" t="s">
        <v>264</v>
      </c>
      <c r="F700" s="113">
        <f>F701</f>
        <v>99826.9</v>
      </c>
      <c r="G700" s="113">
        <f t="shared" ref="G700:N700" si="412">G701</f>
        <v>0</v>
      </c>
      <c r="H700" s="113">
        <f t="shared" si="412"/>
        <v>99826.9</v>
      </c>
      <c r="I700" s="113">
        <f t="shared" si="412"/>
        <v>98040.1</v>
      </c>
      <c r="J700" s="113"/>
      <c r="K700" s="113">
        <f t="shared" si="412"/>
        <v>98040.1</v>
      </c>
      <c r="L700" s="113">
        <f t="shared" si="412"/>
        <v>98078.5</v>
      </c>
      <c r="M700" s="113">
        <f t="shared" si="412"/>
        <v>0</v>
      </c>
      <c r="N700" s="113">
        <f t="shared" si="412"/>
        <v>98078.5</v>
      </c>
    </row>
    <row r="701" spans="1:14" ht="15.75" outlineLevel="7" x14ac:dyDescent="0.2">
      <c r="A701" s="9" t="s">
        <v>211</v>
      </c>
      <c r="B701" s="9" t="s">
        <v>186</v>
      </c>
      <c r="C701" s="9" t="s">
        <v>400</v>
      </c>
      <c r="D701" s="9" t="s">
        <v>28</v>
      </c>
      <c r="E701" s="99" t="s">
        <v>29</v>
      </c>
      <c r="F701" s="1">
        <v>99826.9</v>
      </c>
      <c r="G701" s="1"/>
      <c r="H701" s="1">
        <f>F701+G701</f>
        <v>99826.9</v>
      </c>
      <c r="I701" s="1">
        <v>98040.1</v>
      </c>
      <c r="J701" s="1"/>
      <c r="K701" s="1">
        <f>I701+J701</f>
        <v>98040.1</v>
      </c>
      <c r="L701" s="1">
        <v>98078.5</v>
      </c>
      <c r="M701" s="1"/>
      <c r="N701" s="1">
        <f>L701+M701</f>
        <v>98078.5</v>
      </c>
    </row>
    <row r="702" spans="1:14" ht="126" outlineLevel="5" x14ac:dyDescent="0.2">
      <c r="A702" s="4" t="s">
        <v>211</v>
      </c>
      <c r="B702" s="4" t="s">
        <v>186</v>
      </c>
      <c r="C702" s="9" t="s">
        <v>399</v>
      </c>
      <c r="D702" s="4"/>
      <c r="E702" s="204" t="s">
        <v>122</v>
      </c>
      <c r="F702" s="113">
        <f>F703</f>
        <v>580.70000000000005</v>
      </c>
      <c r="G702" s="113">
        <f t="shared" ref="G702:N702" si="413">G703</f>
        <v>0</v>
      </c>
      <c r="H702" s="113">
        <f t="shared" si="413"/>
        <v>580.70000000000005</v>
      </c>
      <c r="I702" s="113">
        <f t="shared" si="413"/>
        <v>591.70000000000005</v>
      </c>
      <c r="J702" s="113"/>
      <c r="K702" s="113">
        <f t="shared" si="413"/>
        <v>591.70000000000005</v>
      </c>
      <c r="L702" s="113">
        <f t="shared" si="413"/>
        <v>591.70000000000005</v>
      </c>
      <c r="M702" s="113">
        <f t="shared" si="413"/>
        <v>0</v>
      </c>
      <c r="N702" s="113">
        <f t="shared" si="413"/>
        <v>591.70000000000005</v>
      </c>
    </row>
    <row r="703" spans="1:14" ht="15.75" outlineLevel="7" x14ac:dyDescent="0.2">
      <c r="A703" s="9" t="s">
        <v>211</v>
      </c>
      <c r="B703" s="9" t="s">
        <v>186</v>
      </c>
      <c r="C703" s="9" t="s">
        <v>399</v>
      </c>
      <c r="D703" s="9" t="s">
        <v>28</v>
      </c>
      <c r="E703" s="99" t="s">
        <v>29</v>
      </c>
      <c r="F703" s="1">
        <v>580.70000000000005</v>
      </c>
      <c r="G703" s="1"/>
      <c r="H703" s="1">
        <f>F703+G703</f>
        <v>580.70000000000005</v>
      </c>
      <c r="I703" s="1">
        <v>591.70000000000005</v>
      </c>
      <c r="J703" s="1"/>
      <c r="K703" s="1">
        <f>I703+J703</f>
        <v>591.70000000000005</v>
      </c>
      <c r="L703" s="1">
        <v>591.70000000000005</v>
      </c>
      <c r="M703" s="1"/>
      <c r="N703" s="1">
        <f>L703+M703</f>
        <v>591.70000000000005</v>
      </c>
    </row>
    <row r="704" spans="1:14" ht="126" outlineLevel="5" x14ac:dyDescent="0.2">
      <c r="A704" s="4" t="s">
        <v>211</v>
      </c>
      <c r="B704" s="4" t="s">
        <v>186</v>
      </c>
      <c r="C704" s="9" t="s">
        <v>399</v>
      </c>
      <c r="D704" s="4"/>
      <c r="E704" s="204" t="s">
        <v>265</v>
      </c>
      <c r="F704" s="113">
        <f>F705</f>
        <v>7162.1</v>
      </c>
      <c r="G704" s="113">
        <f t="shared" ref="G704:N704" si="414">G705</f>
        <v>0</v>
      </c>
      <c r="H704" s="113">
        <f t="shared" si="414"/>
        <v>7162.1</v>
      </c>
      <c r="I704" s="113">
        <f t="shared" si="414"/>
        <v>7297.5</v>
      </c>
      <c r="J704" s="113"/>
      <c r="K704" s="113">
        <f t="shared" si="414"/>
        <v>7297.5</v>
      </c>
      <c r="L704" s="113">
        <f t="shared" si="414"/>
        <v>7297.5</v>
      </c>
      <c r="M704" s="113">
        <f t="shared" si="414"/>
        <v>0</v>
      </c>
      <c r="N704" s="113">
        <f t="shared" si="414"/>
        <v>7297.5</v>
      </c>
    </row>
    <row r="705" spans="1:14" ht="15.75" outlineLevel="7" x14ac:dyDescent="0.2">
      <c r="A705" s="9" t="s">
        <v>211</v>
      </c>
      <c r="B705" s="9" t="s">
        <v>186</v>
      </c>
      <c r="C705" s="9" t="s">
        <v>399</v>
      </c>
      <c r="D705" s="9" t="s">
        <v>28</v>
      </c>
      <c r="E705" s="99" t="s">
        <v>29</v>
      </c>
      <c r="F705" s="1">
        <v>7162.1</v>
      </c>
      <c r="G705" s="1"/>
      <c r="H705" s="1">
        <f>F705+G705</f>
        <v>7162.1</v>
      </c>
      <c r="I705" s="1">
        <v>7297.5</v>
      </c>
      <c r="J705" s="1"/>
      <c r="K705" s="1">
        <f>I705+J705</f>
        <v>7297.5</v>
      </c>
      <c r="L705" s="1">
        <v>7297.5</v>
      </c>
      <c r="M705" s="1"/>
      <c r="N705" s="1">
        <f>L705+M705</f>
        <v>7297.5</v>
      </c>
    </row>
    <row r="706" spans="1:14" ht="31.5" outlineLevel="7" x14ac:dyDescent="0.2">
      <c r="A706" s="4" t="s">
        <v>211</v>
      </c>
      <c r="B706" s="4" t="s">
        <v>186</v>
      </c>
      <c r="C706" s="101" t="s">
        <v>24</v>
      </c>
      <c r="D706" s="101" t="s">
        <v>127</v>
      </c>
      <c r="E706" s="102" t="s">
        <v>297</v>
      </c>
      <c r="F706" s="113">
        <f>F707</f>
        <v>1000</v>
      </c>
      <c r="G706" s="113">
        <f t="shared" ref="G706:N709" si="415">G707</f>
        <v>0</v>
      </c>
      <c r="H706" s="113">
        <f t="shared" si="415"/>
        <v>1000</v>
      </c>
      <c r="I706" s="113">
        <f t="shared" si="415"/>
        <v>1000</v>
      </c>
      <c r="J706" s="113"/>
      <c r="K706" s="113">
        <f t="shared" si="415"/>
        <v>1000</v>
      </c>
      <c r="L706" s="113">
        <f t="shared" si="415"/>
        <v>1000</v>
      </c>
      <c r="M706" s="113">
        <f t="shared" si="415"/>
        <v>0</v>
      </c>
      <c r="N706" s="113">
        <f t="shared" si="415"/>
        <v>1000</v>
      </c>
    </row>
    <row r="707" spans="1:14" ht="15.75" outlineLevel="7" x14ac:dyDescent="0.2">
      <c r="A707" s="4" t="s">
        <v>211</v>
      </c>
      <c r="B707" s="4" t="s">
        <v>186</v>
      </c>
      <c r="C707" s="101" t="s">
        <v>433</v>
      </c>
      <c r="D707" s="101" t="s">
        <v>127</v>
      </c>
      <c r="E707" s="102" t="s">
        <v>361</v>
      </c>
      <c r="F707" s="113">
        <f>F708</f>
        <v>1000</v>
      </c>
      <c r="G707" s="113">
        <f t="shared" si="415"/>
        <v>0</v>
      </c>
      <c r="H707" s="113">
        <f t="shared" si="415"/>
        <v>1000</v>
      </c>
      <c r="I707" s="113">
        <f t="shared" si="415"/>
        <v>1000</v>
      </c>
      <c r="J707" s="113"/>
      <c r="K707" s="113">
        <f t="shared" si="415"/>
        <v>1000</v>
      </c>
      <c r="L707" s="113">
        <f t="shared" si="415"/>
        <v>1000</v>
      </c>
      <c r="M707" s="113">
        <f t="shared" si="415"/>
        <v>0</v>
      </c>
      <c r="N707" s="113">
        <f t="shared" si="415"/>
        <v>1000</v>
      </c>
    </row>
    <row r="708" spans="1:14" ht="15.75" outlineLevel="7" x14ac:dyDescent="0.2">
      <c r="A708" s="4" t="s">
        <v>211</v>
      </c>
      <c r="B708" s="4" t="s">
        <v>186</v>
      </c>
      <c r="C708" s="101" t="s">
        <v>446</v>
      </c>
      <c r="D708" s="101"/>
      <c r="E708" s="102" t="s">
        <v>638</v>
      </c>
      <c r="F708" s="113">
        <f>F709</f>
        <v>1000</v>
      </c>
      <c r="G708" s="113">
        <f t="shared" si="415"/>
        <v>0</v>
      </c>
      <c r="H708" s="113">
        <f t="shared" si="415"/>
        <v>1000</v>
      </c>
      <c r="I708" s="113">
        <f t="shared" si="415"/>
        <v>1000</v>
      </c>
      <c r="J708" s="113"/>
      <c r="K708" s="113">
        <f t="shared" si="415"/>
        <v>1000</v>
      </c>
      <c r="L708" s="113">
        <f t="shared" si="415"/>
        <v>1000</v>
      </c>
      <c r="M708" s="113">
        <f t="shared" si="415"/>
        <v>0</v>
      </c>
      <c r="N708" s="113">
        <f t="shared" si="415"/>
        <v>1000</v>
      </c>
    </row>
    <row r="709" spans="1:14" ht="15.75" outlineLevel="7" x14ac:dyDescent="0.2">
      <c r="A709" s="4" t="s">
        <v>211</v>
      </c>
      <c r="B709" s="4" t="s">
        <v>186</v>
      </c>
      <c r="C709" s="198" t="s">
        <v>453</v>
      </c>
      <c r="D709" s="101"/>
      <c r="E709" s="189" t="s">
        <v>230</v>
      </c>
      <c r="F709" s="113">
        <f>F710</f>
        <v>1000</v>
      </c>
      <c r="G709" s="113">
        <f t="shared" si="415"/>
        <v>0</v>
      </c>
      <c r="H709" s="113">
        <f t="shared" si="415"/>
        <v>1000</v>
      </c>
      <c r="I709" s="113">
        <f t="shared" si="415"/>
        <v>1000</v>
      </c>
      <c r="J709" s="113"/>
      <c r="K709" s="113">
        <f t="shared" si="415"/>
        <v>1000</v>
      </c>
      <c r="L709" s="113">
        <f t="shared" si="415"/>
        <v>1000</v>
      </c>
      <c r="M709" s="113">
        <f t="shared" si="415"/>
        <v>0</v>
      </c>
      <c r="N709" s="113">
        <f t="shared" si="415"/>
        <v>1000</v>
      </c>
    </row>
    <row r="710" spans="1:14" ht="15.75" outlineLevel="7" x14ac:dyDescent="0.2">
      <c r="A710" s="9" t="s">
        <v>211</v>
      </c>
      <c r="B710" s="9" t="s">
        <v>186</v>
      </c>
      <c r="C710" s="199" t="s">
        <v>453</v>
      </c>
      <c r="D710" s="9" t="s">
        <v>28</v>
      </c>
      <c r="E710" s="99" t="s">
        <v>29</v>
      </c>
      <c r="F710" s="1">
        <v>1000</v>
      </c>
      <c r="G710" s="1"/>
      <c r="H710" s="1">
        <f>F710+G710</f>
        <v>1000</v>
      </c>
      <c r="I710" s="1">
        <v>1000</v>
      </c>
      <c r="J710" s="1"/>
      <c r="K710" s="1">
        <f>I710+J710</f>
        <v>1000</v>
      </c>
      <c r="L710" s="1">
        <v>1000</v>
      </c>
      <c r="M710" s="1"/>
      <c r="N710" s="1">
        <f>L710+M710</f>
        <v>1000</v>
      </c>
    </row>
    <row r="711" spans="1:14" ht="15.75" outlineLevel="1" x14ac:dyDescent="0.2">
      <c r="A711" s="4" t="s">
        <v>211</v>
      </c>
      <c r="B711" s="4" t="s">
        <v>215</v>
      </c>
      <c r="C711" s="4"/>
      <c r="D711" s="4"/>
      <c r="E711" s="8" t="s">
        <v>216</v>
      </c>
      <c r="F711" s="113">
        <f>F712+F720</f>
        <v>119285.5</v>
      </c>
      <c r="G711" s="113">
        <f t="shared" ref="G711:N711" si="416">G712+G720</f>
        <v>0</v>
      </c>
      <c r="H711" s="113">
        <f t="shared" si="416"/>
        <v>119285.5</v>
      </c>
      <c r="I711" s="113">
        <f t="shared" si="416"/>
        <v>119285.5</v>
      </c>
      <c r="J711" s="113"/>
      <c r="K711" s="113">
        <f t="shared" si="416"/>
        <v>119285.5</v>
      </c>
      <c r="L711" s="113">
        <f t="shared" si="416"/>
        <v>119285.5</v>
      </c>
      <c r="M711" s="113">
        <f t="shared" si="416"/>
        <v>0</v>
      </c>
      <c r="N711" s="113">
        <f t="shared" si="416"/>
        <v>119285.5</v>
      </c>
    </row>
    <row r="712" spans="1:14" ht="15.75" outlineLevel="2" x14ac:dyDescent="0.2">
      <c r="A712" s="4" t="s">
        <v>211</v>
      </c>
      <c r="B712" s="4" t="s">
        <v>215</v>
      </c>
      <c r="C712" s="4" t="s">
        <v>66</v>
      </c>
      <c r="D712" s="4"/>
      <c r="E712" s="8" t="s">
        <v>295</v>
      </c>
      <c r="F712" s="113">
        <f>F713</f>
        <v>119193.5</v>
      </c>
      <c r="G712" s="113">
        <f t="shared" ref="G712:N712" si="417">G713</f>
        <v>0</v>
      </c>
      <c r="H712" s="113">
        <f t="shared" si="417"/>
        <v>119193.5</v>
      </c>
      <c r="I712" s="113">
        <f t="shared" si="417"/>
        <v>119193.5</v>
      </c>
      <c r="J712" s="113"/>
      <c r="K712" s="113">
        <f t="shared" si="417"/>
        <v>119193.5</v>
      </c>
      <c r="L712" s="113">
        <f t="shared" si="417"/>
        <v>119193.5</v>
      </c>
      <c r="M712" s="113">
        <f t="shared" si="417"/>
        <v>0</v>
      </c>
      <c r="N712" s="113">
        <f t="shared" si="417"/>
        <v>119193.5</v>
      </c>
    </row>
    <row r="713" spans="1:14" ht="15.75" outlineLevel="2" x14ac:dyDescent="0.2">
      <c r="A713" s="4" t="s">
        <v>211</v>
      </c>
      <c r="B713" s="4" t="s">
        <v>215</v>
      </c>
      <c r="C713" s="4" t="s">
        <v>379</v>
      </c>
      <c r="D713" s="4"/>
      <c r="E713" s="102" t="s">
        <v>380</v>
      </c>
      <c r="F713" s="113">
        <f>F714+F717</f>
        <v>119193.5</v>
      </c>
      <c r="G713" s="113">
        <f t="shared" ref="G713:N713" si="418">G714+G717</f>
        <v>0</v>
      </c>
      <c r="H713" s="113">
        <f t="shared" si="418"/>
        <v>119193.5</v>
      </c>
      <c r="I713" s="113">
        <f t="shared" si="418"/>
        <v>119193.5</v>
      </c>
      <c r="J713" s="113"/>
      <c r="K713" s="113">
        <f t="shared" si="418"/>
        <v>119193.5</v>
      </c>
      <c r="L713" s="113">
        <f t="shared" si="418"/>
        <v>119193.5</v>
      </c>
      <c r="M713" s="113">
        <f t="shared" si="418"/>
        <v>0</v>
      </c>
      <c r="N713" s="113">
        <f t="shared" si="418"/>
        <v>119193.5</v>
      </c>
    </row>
    <row r="714" spans="1:14" ht="15.75" outlineLevel="2" x14ac:dyDescent="0.2">
      <c r="A714" s="4" t="s">
        <v>211</v>
      </c>
      <c r="B714" s="4" t="s">
        <v>215</v>
      </c>
      <c r="C714" s="4" t="s">
        <v>381</v>
      </c>
      <c r="D714" s="4"/>
      <c r="E714" s="8" t="s">
        <v>626</v>
      </c>
      <c r="F714" s="113">
        <f>F715</f>
        <v>1000</v>
      </c>
      <c r="G714" s="113">
        <f t="shared" ref="G714:N715" si="419">G715</f>
        <v>0</v>
      </c>
      <c r="H714" s="113">
        <f t="shared" si="419"/>
        <v>1000</v>
      </c>
      <c r="I714" s="113">
        <f t="shared" si="419"/>
        <v>1000</v>
      </c>
      <c r="J714" s="113"/>
      <c r="K714" s="113">
        <f t="shared" si="419"/>
        <v>1000</v>
      </c>
      <c r="L714" s="113">
        <f t="shared" si="419"/>
        <v>1000</v>
      </c>
      <c r="M714" s="113">
        <f t="shared" si="419"/>
        <v>0</v>
      </c>
      <c r="N714" s="113">
        <f t="shared" si="419"/>
        <v>1000</v>
      </c>
    </row>
    <row r="715" spans="1:14" ht="31.5" outlineLevel="2" x14ac:dyDescent="0.2">
      <c r="A715" s="4" t="s">
        <v>211</v>
      </c>
      <c r="B715" s="4" t="s">
        <v>215</v>
      </c>
      <c r="C715" s="4" t="s">
        <v>388</v>
      </c>
      <c r="D715" s="4"/>
      <c r="E715" s="8" t="s">
        <v>389</v>
      </c>
      <c r="F715" s="113">
        <f>F716</f>
        <v>1000</v>
      </c>
      <c r="G715" s="113">
        <f t="shared" si="419"/>
        <v>0</v>
      </c>
      <c r="H715" s="113">
        <f t="shared" si="419"/>
        <v>1000</v>
      </c>
      <c r="I715" s="113">
        <f t="shared" si="419"/>
        <v>1000</v>
      </c>
      <c r="J715" s="113"/>
      <c r="K715" s="113">
        <f t="shared" si="419"/>
        <v>1000</v>
      </c>
      <c r="L715" s="113">
        <f t="shared" si="419"/>
        <v>1000</v>
      </c>
      <c r="M715" s="113">
        <f t="shared" si="419"/>
        <v>0</v>
      </c>
      <c r="N715" s="113">
        <f t="shared" si="419"/>
        <v>1000</v>
      </c>
    </row>
    <row r="716" spans="1:14" ht="15.75" outlineLevel="2" x14ac:dyDescent="0.2">
      <c r="A716" s="9" t="s">
        <v>211</v>
      </c>
      <c r="B716" s="9" t="s">
        <v>215</v>
      </c>
      <c r="C716" s="9" t="s">
        <v>388</v>
      </c>
      <c r="D716" s="9" t="s">
        <v>28</v>
      </c>
      <c r="E716" s="99" t="s">
        <v>29</v>
      </c>
      <c r="F716" s="1">
        <v>1000</v>
      </c>
      <c r="G716" s="1"/>
      <c r="H716" s="1">
        <f>F716+G716</f>
        <v>1000</v>
      </c>
      <c r="I716" s="1">
        <v>1000</v>
      </c>
      <c r="J716" s="1"/>
      <c r="K716" s="1">
        <f>I716+J716</f>
        <v>1000</v>
      </c>
      <c r="L716" s="1">
        <v>1000</v>
      </c>
      <c r="M716" s="1"/>
      <c r="N716" s="1">
        <f>L716+M716</f>
        <v>1000</v>
      </c>
    </row>
    <row r="717" spans="1:14" ht="31.5" outlineLevel="4" x14ac:dyDescent="0.2">
      <c r="A717" s="4" t="s">
        <v>211</v>
      </c>
      <c r="B717" s="4" t="s">
        <v>215</v>
      </c>
      <c r="C717" s="4" t="s">
        <v>391</v>
      </c>
      <c r="D717" s="4"/>
      <c r="E717" s="8" t="s">
        <v>628</v>
      </c>
      <c r="F717" s="113">
        <f>F718</f>
        <v>118193.5</v>
      </c>
      <c r="G717" s="113">
        <f t="shared" ref="G717:N718" si="420">G718</f>
        <v>0</v>
      </c>
      <c r="H717" s="113">
        <f t="shared" si="420"/>
        <v>118193.5</v>
      </c>
      <c r="I717" s="113">
        <f t="shared" si="420"/>
        <v>118193.5</v>
      </c>
      <c r="J717" s="113"/>
      <c r="K717" s="113">
        <f t="shared" si="420"/>
        <v>118193.5</v>
      </c>
      <c r="L717" s="113">
        <f t="shared" si="420"/>
        <v>118193.5</v>
      </c>
      <c r="M717" s="113">
        <f t="shared" si="420"/>
        <v>0</v>
      </c>
      <c r="N717" s="113">
        <f t="shared" si="420"/>
        <v>118193.5</v>
      </c>
    </row>
    <row r="718" spans="1:14" ht="15.75" outlineLevel="5" x14ac:dyDescent="0.2">
      <c r="A718" s="4" t="s">
        <v>211</v>
      </c>
      <c r="B718" s="4" t="s">
        <v>215</v>
      </c>
      <c r="C718" s="4" t="s">
        <v>395</v>
      </c>
      <c r="D718" s="4"/>
      <c r="E718" s="8" t="s">
        <v>86</v>
      </c>
      <c r="F718" s="113">
        <f>F719</f>
        <v>118193.5</v>
      </c>
      <c r="G718" s="113">
        <f t="shared" si="420"/>
        <v>0</v>
      </c>
      <c r="H718" s="113">
        <f t="shared" si="420"/>
        <v>118193.5</v>
      </c>
      <c r="I718" s="113">
        <f t="shared" si="420"/>
        <v>118193.5</v>
      </c>
      <c r="J718" s="113"/>
      <c r="K718" s="113">
        <f t="shared" si="420"/>
        <v>118193.5</v>
      </c>
      <c r="L718" s="113">
        <f t="shared" si="420"/>
        <v>118193.5</v>
      </c>
      <c r="M718" s="113">
        <f t="shared" si="420"/>
        <v>0</v>
      </c>
      <c r="N718" s="113">
        <f t="shared" si="420"/>
        <v>118193.5</v>
      </c>
    </row>
    <row r="719" spans="1:14" s="191" customFormat="1" ht="15.75" outlineLevel="7" x14ac:dyDescent="0.2">
      <c r="A719" s="9" t="s">
        <v>211</v>
      </c>
      <c r="B719" s="9" t="s">
        <v>215</v>
      </c>
      <c r="C719" s="9" t="s">
        <v>395</v>
      </c>
      <c r="D719" s="9" t="s">
        <v>28</v>
      </c>
      <c r="E719" s="99" t="s">
        <v>29</v>
      </c>
      <c r="F719" s="1">
        <v>118193.5</v>
      </c>
      <c r="G719" s="1"/>
      <c r="H719" s="1">
        <f>F719+G719</f>
        <v>118193.5</v>
      </c>
      <c r="I719" s="1">
        <v>118193.5</v>
      </c>
      <c r="J719" s="1"/>
      <c r="K719" s="1">
        <f>I719+J719</f>
        <v>118193.5</v>
      </c>
      <c r="L719" s="1">
        <v>118193.5</v>
      </c>
      <c r="M719" s="1"/>
      <c r="N719" s="1">
        <f>L719+M719</f>
        <v>118193.5</v>
      </c>
    </row>
    <row r="720" spans="1:14" ht="31.5" outlineLevel="7" x14ac:dyDescent="0.2">
      <c r="A720" s="4" t="s">
        <v>211</v>
      </c>
      <c r="B720" s="4" t="s">
        <v>215</v>
      </c>
      <c r="C720" s="101" t="s">
        <v>24</v>
      </c>
      <c r="D720" s="101" t="s">
        <v>127</v>
      </c>
      <c r="E720" s="102" t="s">
        <v>297</v>
      </c>
      <c r="F720" s="113">
        <f>F721</f>
        <v>92</v>
      </c>
      <c r="G720" s="113">
        <f t="shared" ref="G720:N723" si="421">G721</f>
        <v>0</v>
      </c>
      <c r="H720" s="113">
        <f t="shared" si="421"/>
        <v>92</v>
      </c>
      <c r="I720" s="113">
        <f t="shared" si="421"/>
        <v>92</v>
      </c>
      <c r="J720" s="113"/>
      <c r="K720" s="113">
        <f t="shared" si="421"/>
        <v>92</v>
      </c>
      <c r="L720" s="113">
        <f t="shared" si="421"/>
        <v>92</v>
      </c>
      <c r="M720" s="113">
        <f t="shared" si="421"/>
        <v>0</v>
      </c>
      <c r="N720" s="113">
        <f t="shared" si="421"/>
        <v>92</v>
      </c>
    </row>
    <row r="721" spans="1:14" ht="15.75" outlineLevel="7" x14ac:dyDescent="0.2">
      <c r="A721" s="4" t="s">
        <v>211</v>
      </c>
      <c r="B721" s="4" t="s">
        <v>215</v>
      </c>
      <c r="C721" s="101" t="s">
        <v>434</v>
      </c>
      <c r="D721" s="101"/>
      <c r="E721" s="200" t="s">
        <v>361</v>
      </c>
      <c r="F721" s="113">
        <f>F722</f>
        <v>92</v>
      </c>
      <c r="G721" s="113">
        <f t="shared" si="421"/>
        <v>0</v>
      </c>
      <c r="H721" s="113">
        <f t="shared" si="421"/>
        <v>92</v>
      </c>
      <c r="I721" s="113">
        <f t="shared" si="421"/>
        <v>92</v>
      </c>
      <c r="J721" s="113"/>
      <c r="K721" s="113">
        <f t="shared" si="421"/>
        <v>92</v>
      </c>
      <c r="L721" s="113">
        <f t="shared" si="421"/>
        <v>92</v>
      </c>
      <c r="M721" s="113">
        <f t="shared" si="421"/>
        <v>0</v>
      </c>
      <c r="N721" s="113">
        <f t="shared" si="421"/>
        <v>92</v>
      </c>
    </row>
    <row r="722" spans="1:14" ht="15.75" outlineLevel="7" x14ac:dyDescent="0.2">
      <c r="A722" s="4" t="s">
        <v>211</v>
      </c>
      <c r="B722" s="4" t="s">
        <v>215</v>
      </c>
      <c r="C722" s="101" t="s">
        <v>434</v>
      </c>
      <c r="D722" s="101"/>
      <c r="E722" s="102" t="s">
        <v>626</v>
      </c>
      <c r="F722" s="113">
        <f>F723</f>
        <v>92</v>
      </c>
      <c r="G722" s="113">
        <f t="shared" si="421"/>
        <v>0</v>
      </c>
      <c r="H722" s="113">
        <f t="shared" si="421"/>
        <v>92</v>
      </c>
      <c r="I722" s="113">
        <f t="shared" si="421"/>
        <v>92</v>
      </c>
      <c r="J722" s="113"/>
      <c r="K722" s="113">
        <f t="shared" si="421"/>
        <v>92</v>
      </c>
      <c r="L722" s="113">
        <f t="shared" si="421"/>
        <v>92</v>
      </c>
      <c r="M722" s="113">
        <f t="shared" si="421"/>
        <v>0</v>
      </c>
      <c r="N722" s="113">
        <f t="shared" si="421"/>
        <v>92</v>
      </c>
    </row>
    <row r="723" spans="1:14" ht="31.5" outlineLevel="7" x14ac:dyDescent="0.2">
      <c r="A723" s="4" t="s">
        <v>211</v>
      </c>
      <c r="B723" s="4" t="s">
        <v>215</v>
      </c>
      <c r="C723" s="101" t="s">
        <v>437</v>
      </c>
      <c r="D723" s="101"/>
      <c r="E723" s="102" t="s">
        <v>326</v>
      </c>
      <c r="F723" s="113">
        <f>F724</f>
        <v>92</v>
      </c>
      <c r="G723" s="113">
        <f t="shared" si="421"/>
        <v>0</v>
      </c>
      <c r="H723" s="113">
        <f t="shared" si="421"/>
        <v>92</v>
      </c>
      <c r="I723" s="113">
        <f t="shared" si="421"/>
        <v>92</v>
      </c>
      <c r="J723" s="113"/>
      <c r="K723" s="113">
        <f t="shared" si="421"/>
        <v>92</v>
      </c>
      <c r="L723" s="113">
        <f t="shared" si="421"/>
        <v>92</v>
      </c>
      <c r="M723" s="113">
        <f t="shared" si="421"/>
        <v>0</v>
      </c>
      <c r="N723" s="113">
        <f t="shared" si="421"/>
        <v>92</v>
      </c>
    </row>
    <row r="724" spans="1:14" ht="15.75" outlineLevel="7" x14ac:dyDescent="0.2">
      <c r="A724" s="9" t="s">
        <v>211</v>
      </c>
      <c r="B724" s="9" t="s">
        <v>215</v>
      </c>
      <c r="C724" s="179" t="s">
        <v>437</v>
      </c>
      <c r="D724" s="179" t="s">
        <v>28</v>
      </c>
      <c r="E724" s="99" t="s">
        <v>29</v>
      </c>
      <c r="F724" s="1">
        <v>92</v>
      </c>
      <c r="G724" s="1"/>
      <c r="H724" s="1">
        <f>F724+G724</f>
        <v>92</v>
      </c>
      <c r="I724" s="1">
        <v>92</v>
      </c>
      <c r="J724" s="1"/>
      <c r="K724" s="1">
        <f>I724+J724</f>
        <v>92</v>
      </c>
      <c r="L724" s="1">
        <v>92</v>
      </c>
      <c r="M724" s="1"/>
      <c r="N724" s="1">
        <f>L724+M724</f>
        <v>92</v>
      </c>
    </row>
    <row r="725" spans="1:14" ht="15.75" outlineLevel="1" x14ac:dyDescent="0.2">
      <c r="A725" s="4" t="s">
        <v>211</v>
      </c>
      <c r="B725" s="4" t="s">
        <v>144</v>
      </c>
      <c r="C725" s="4"/>
      <c r="D725" s="4"/>
      <c r="E725" s="8" t="s">
        <v>145</v>
      </c>
      <c r="F725" s="113">
        <f>F726</f>
        <v>19.600000000000001</v>
      </c>
      <c r="G725" s="113">
        <f t="shared" ref="G725:N729" si="422">G726</f>
        <v>0</v>
      </c>
      <c r="H725" s="113">
        <f t="shared" si="422"/>
        <v>19.600000000000001</v>
      </c>
      <c r="I725" s="113">
        <f t="shared" si="422"/>
        <v>19.600000000000001</v>
      </c>
      <c r="J725" s="113"/>
      <c r="K725" s="113">
        <f t="shared" si="422"/>
        <v>19.600000000000001</v>
      </c>
      <c r="L725" s="113">
        <f t="shared" si="422"/>
        <v>19.600000000000001</v>
      </c>
      <c r="M725" s="113">
        <f t="shared" si="422"/>
        <v>0</v>
      </c>
      <c r="N725" s="113">
        <f t="shared" si="422"/>
        <v>19.600000000000001</v>
      </c>
    </row>
    <row r="726" spans="1:14" ht="31.5" outlineLevel="2" x14ac:dyDescent="0.2">
      <c r="A726" s="4" t="s">
        <v>211</v>
      </c>
      <c r="B726" s="4" t="s">
        <v>144</v>
      </c>
      <c r="C726" s="4" t="s">
        <v>21</v>
      </c>
      <c r="D726" s="4"/>
      <c r="E726" s="8" t="s">
        <v>302</v>
      </c>
      <c r="F726" s="113">
        <f>F727</f>
        <v>19.600000000000001</v>
      </c>
      <c r="G726" s="113">
        <f t="shared" si="422"/>
        <v>0</v>
      </c>
      <c r="H726" s="113">
        <f t="shared" si="422"/>
        <v>19.600000000000001</v>
      </c>
      <c r="I726" s="113">
        <f t="shared" si="422"/>
        <v>19.600000000000001</v>
      </c>
      <c r="J726" s="113"/>
      <c r="K726" s="113">
        <f t="shared" si="422"/>
        <v>19.600000000000001</v>
      </c>
      <c r="L726" s="113">
        <f t="shared" si="422"/>
        <v>19.600000000000001</v>
      </c>
      <c r="M726" s="113">
        <f t="shared" si="422"/>
        <v>0</v>
      </c>
      <c r="N726" s="113">
        <f t="shared" si="422"/>
        <v>19.600000000000001</v>
      </c>
    </row>
    <row r="727" spans="1:14" ht="15.75" outlineLevel="3" x14ac:dyDescent="0.2">
      <c r="A727" s="4" t="s">
        <v>211</v>
      </c>
      <c r="B727" s="4" t="s">
        <v>144</v>
      </c>
      <c r="C727" s="4" t="s">
        <v>362</v>
      </c>
      <c r="D727" s="4"/>
      <c r="E727" s="8" t="s">
        <v>361</v>
      </c>
      <c r="F727" s="113">
        <f>F728</f>
        <v>19.600000000000001</v>
      </c>
      <c r="G727" s="113">
        <f t="shared" si="422"/>
        <v>0</v>
      </c>
      <c r="H727" s="113">
        <f t="shared" si="422"/>
        <v>19.600000000000001</v>
      </c>
      <c r="I727" s="113">
        <f t="shared" si="422"/>
        <v>19.600000000000001</v>
      </c>
      <c r="J727" s="113"/>
      <c r="K727" s="113">
        <f t="shared" si="422"/>
        <v>19.600000000000001</v>
      </c>
      <c r="L727" s="113">
        <f t="shared" si="422"/>
        <v>19.600000000000001</v>
      </c>
      <c r="M727" s="113">
        <f t="shared" si="422"/>
        <v>0</v>
      </c>
      <c r="N727" s="113">
        <f t="shared" si="422"/>
        <v>19.600000000000001</v>
      </c>
    </row>
    <row r="728" spans="1:14" ht="31.5" outlineLevel="4" x14ac:dyDescent="0.2">
      <c r="A728" s="4" t="s">
        <v>211</v>
      </c>
      <c r="B728" s="4" t="s">
        <v>144</v>
      </c>
      <c r="C728" s="4" t="s">
        <v>363</v>
      </c>
      <c r="D728" s="4"/>
      <c r="E728" s="8" t="s">
        <v>628</v>
      </c>
      <c r="F728" s="113">
        <f>F729</f>
        <v>19.600000000000001</v>
      </c>
      <c r="G728" s="113">
        <f t="shared" si="422"/>
        <v>0</v>
      </c>
      <c r="H728" s="113">
        <f t="shared" si="422"/>
        <v>19.600000000000001</v>
      </c>
      <c r="I728" s="113">
        <f t="shared" si="422"/>
        <v>19.600000000000001</v>
      </c>
      <c r="J728" s="113"/>
      <c r="K728" s="113">
        <f t="shared" si="422"/>
        <v>19.600000000000001</v>
      </c>
      <c r="L728" s="113">
        <f t="shared" si="422"/>
        <v>19.600000000000001</v>
      </c>
      <c r="M728" s="113">
        <f t="shared" si="422"/>
        <v>0</v>
      </c>
      <c r="N728" s="113">
        <f t="shared" si="422"/>
        <v>19.600000000000001</v>
      </c>
    </row>
    <row r="729" spans="1:14" ht="15.75" outlineLevel="5" x14ac:dyDescent="0.2">
      <c r="A729" s="4" t="s">
        <v>211</v>
      </c>
      <c r="B729" s="4" t="s">
        <v>144</v>
      </c>
      <c r="C729" s="4" t="s">
        <v>358</v>
      </c>
      <c r="D729" s="4"/>
      <c r="E729" s="8" t="s">
        <v>30</v>
      </c>
      <c r="F729" s="113">
        <f>F730</f>
        <v>19.600000000000001</v>
      </c>
      <c r="G729" s="113">
        <f t="shared" si="422"/>
        <v>0</v>
      </c>
      <c r="H729" s="113">
        <f t="shared" si="422"/>
        <v>19.600000000000001</v>
      </c>
      <c r="I729" s="113">
        <f t="shared" si="422"/>
        <v>19.600000000000001</v>
      </c>
      <c r="J729" s="113"/>
      <c r="K729" s="113">
        <f t="shared" si="422"/>
        <v>19.600000000000001</v>
      </c>
      <c r="L729" s="113">
        <f t="shared" si="422"/>
        <v>19.600000000000001</v>
      </c>
      <c r="M729" s="113">
        <f t="shared" si="422"/>
        <v>0</v>
      </c>
      <c r="N729" s="113">
        <f t="shared" si="422"/>
        <v>19.600000000000001</v>
      </c>
    </row>
    <row r="730" spans="1:14" ht="15.75" outlineLevel="7" x14ac:dyDescent="0.2">
      <c r="A730" s="9" t="s">
        <v>211</v>
      </c>
      <c r="B730" s="9" t="s">
        <v>144</v>
      </c>
      <c r="C730" s="9" t="s">
        <v>358</v>
      </c>
      <c r="D730" s="9" t="s">
        <v>6</v>
      </c>
      <c r="E730" s="99" t="s">
        <v>7</v>
      </c>
      <c r="F730" s="1">
        <v>19.600000000000001</v>
      </c>
      <c r="G730" s="1"/>
      <c r="H730" s="1">
        <f>F730+G730</f>
        <v>19.600000000000001</v>
      </c>
      <c r="I730" s="1">
        <v>19.600000000000001</v>
      </c>
      <c r="J730" s="1"/>
      <c r="K730" s="1">
        <f>I730+J730</f>
        <v>19.600000000000001</v>
      </c>
      <c r="L730" s="1">
        <v>19.600000000000001</v>
      </c>
      <c r="M730" s="1"/>
      <c r="N730" s="1">
        <f>L730+M730</f>
        <v>19.600000000000001</v>
      </c>
    </row>
    <row r="731" spans="1:14" ht="15.75" outlineLevel="1" x14ac:dyDescent="0.2">
      <c r="A731" s="4" t="s">
        <v>211</v>
      </c>
      <c r="B731" s="4" t="s">
        <v>189</v>
      </c>
      <c r="C731" s="4"/>
      <c r="D731" s="4"/>
      <c r="E731" s="8" t="s">
        <v>190</v>
      </c>
      <c r="F731" s="113">
        <f>F732+F760</f>
        <v>67572.800000000003</v>
      </c>
      <c r="G731" s="113"/>
      <c r="H731" s="113">
        <f t="shared" ref="H731:N731" si="423">H732+H760</f>
        <v>67572.800000000003</v>
      </c>
      <c r="I731" s="113">
        <f t="shared" si="423"/>
        <v>67574.499999999985</v>
      </c>
      <c r="J731" s="113"/>
      <c r="K731" s="113">
        <f t="shared" si="423"/>
        <v>67574.499999999985</v>
      </c>
      <c r="L731" s="113">
        <f t="shared" si="423"/>
        <v>67574.499999999985</v>
      </c>
      <c r="M731" s="113"/>
      <c r="N731" s="113">
        <f t="shared" si="423"/>
        <v>67574.499999999985</v>
      </c>
    </row>
    <row r="732" spans="1:14" ht="15.75" outlineLevel="2" x14ac:dyDescent="0.2">
      <c r="A732" s="4" t="s">
        <v>211</v>
      </c>
      <c r="B732" s="4" t="s">
        <v>189</v>
      </c>
      <c r="C732" s="4" t="s">
        <v>66</v>
      </c>
      <c r="D732" s="4"/>
      <c r="E732" s="8" t="s">
        <v>295</v>
      </c>
      <c r="F732" s="113">
        <f>F733</f>
        <v>67062.100000000006</v>
      </c>
      <c r="G732" s="113"/>
      <c r="H732" s="113">
        <f t="shared" ref="H732:N732" si="424">H733</f>
        <v>67062.100000000006</v>
      </c>
      <c r="I732" s="113">
        <f t="shared" si="424"/>
        <v>67063.799999999988</v>
      </c>
      <c r="J732" s="113"/>
      <c r="K732" s="113">
        <f t="shared" si="424"/>
        <v>67063.799999999988</v>
      </c>
      <c r="L732" s="113">
        <f t="shared" si="424"/>
        <v>67063.799999999988</v>
      </c>
      <c r="M732" s="113"/>
      <c r="N732" s="113">
        <f t="shared" si="424"/>
        <v>67063.799999999988</v>
      </c>
    </row>
    <row r="733" spans="1:14" ht="15.75" outlineLevel="3" x14ac:dyDescent="0.2">
      <c r="A733" s="4" t="s">
        <v>211</v>
      </c>
      <c r="B733" s="4" t="s">
        <v>189</v>
      </c>
      <c r="C733" s="4" t="s">
        <v>379</v>
      </c>
      <c r="D733" s="4"/>
      <c r="E733" s="8" t="s">
        <v>361</v>
      </c>
      <c r="F733" s="113">
        <f>F734+F743</f>
        <v>67062.100000000006</v>
      </c>
      <c r="G733" s="113"/>
      <c r="H733" s="113">
        <f t="shared" ref="H733:N733" si="425">H734+H743</f>
        <v>67062.100000000006</v>
      </c>
      <c r="I733" s="113">
        <f t="shared" si="425"/>
        <v>67063.799999999988</v>
      </c>
      <c r="J733" s="113"/>
      <c r="K733" s="113">
        <f t="shared" si="425"/>
        <v>67063.799999999988</v>
      </c>
      <c r="L733" s="113">
        <f t="shared" si="425"/>
        <v>67063.799999999988</v>
      </c>
      <c r="M733" s="113"/>
      <c r="N733" s="113">
        <f t="shared" si="425"/>
        <v>67063.799999999988</v>
      </c>
    </row>
    <row r="734" spans="1:14" ht="31.5" outlineLevel="4" x14ac:dyDescent="0.2">
      <c r="A734" s="4" t="s">
        <v>211</v>
      </c>
      <c r="B734" s="4" t="s">
        <v>189</v>
      </c>
      <c r="C734" s="4" t="s">
        <v>391</v>
      </c>
      <c r="D734" s="4"/>
      <c r="E734" s="8" t="s">
        <v>628</v>
      </c>
      <c r="F734" s="113">
        <f>F735+F738+F740</f>
        <v>33895.9</v>
      </c>
      <c r="G734" s="113"/>
      <c r="H734" s="113">
        <f t="shared" ref="H734:N734" si="426">H735+H738+H740</f>
        <v>33895.9</v>
      </c>
      <c r="I734" s="113">
        <f t="shared" si="426"/>
        <v>33897.599999999999</v>
      </c>
      <c r="J734" s="113"/>
      <c r="K734" s="113">
        <f t="shared" si="426"/>
        <v>33897.599999999999</v>
      </c>
      <c r="L734" s="113">
        <f t="shared" si="426"/>
        <v>33897.599999999999</v>
      </c>
      <c r="M734" s="113"/>
      <c r="N734" s="113">
        <f t="shared" si="426"/>
        <v>33897.599999999999</v>
      </c>
    </row>
    <row r="735" spans="1:14" ht="15.75" outlineLevel="5" x14ac:dyDescent="0.2">
      <c r="A735" s="4" t="s">
        <v>211</v>
      </c>
      <c r="B735" s="4" t="s">
        <v>189</v>
      </c>
      <c r="C735" s="4" t="s">
        <v>392</v>
      </c>
      <c r="D735" s="4"/>
      <c r="E735" s="8" t="s">
        <v>22</v>
      </c>
      <c r="F735" s="113">
        <f>F736+F737</f>
        <v>13411.1</v>
      </c>
      <c r="G735" s="113"/>
      <c r="H735" s="113">
        <f t="shared" ref="H735:N735" si="427">H736+H737</f>
        <v>13411.1</v>
      </c>
      <c r="I735" s="113">
        <f t="shared" si="427"/>
        <v>13411.1</v>
      </c>
      <c r="J735" s="113"/>
      <c r="K735" s="113">
        <f t="shared" si="427"/>
        <v>13411.1</v>
      </c>
      <c r="L735" s="113">
        <f t="shared" si="427"/>
        <v>13411.1</v>
      </c>
      <c r="M735" s="113"/>
      <c r="N735" s="113">
        <f t="shared" si="427"/>
        <v>13411.1</v>
      </c>
    </row>
    <row r="736" spans="1:14" ht="47.25" outlineLevel="7" x14ac:dyDescent="0.2">
      <c r="A736" s="9" t="s">
        <v>211</v>
      </c>
      <c r="B736" s="9" t="s">
        <v>189</v>
      </c>
      <c r="C736" s="9" t="s">
        <v>392</v>
      </c>
      <c r="D736" s="9" t="s">
        <v>3</v>
      </c>
      <c r="E736" s="99" t="s">
        <v>4</v>
      </c>
      <c r="F736" s="1">
        <v>13246.5</v>
      </c>
      <c r="G736" s="1"/>
      <c r="H736" s="1">
        <f t="shared" ref="H736:H737" si="428">F736+G736</f>
        <v>13246.5</v>
      </c>
      <c r="I736" s="1">
        <v>13246.5</v>
      </c>
      <c r="J736" s="1"/>
      <c r="K736" s="1">
        <f t="shared" ref="K736:K737" si="429">I736+J736</f>
        <v>13246.5</v>
      </c>
      <c r="L736" s="1">
        <v>13246.5</v>
      </c>
      <c r="M736" s="1"/>
      <c r="N736" s="1">
        <f t="shared" ref="N736:N737" si="430">L736+M736</f>
        <v>13246.5</v>
      </c>
    </row>
    <row r="737" spans="1:14" ht="15.75" outlineLevel="7" x14ac:dyDescent="0.2">
      <c r="A737" s="9" t="s">
        <v>211</v>
      </c>
      <c r="B737" s="9" t="s">
        <v>189</v>
      </c>
      <c r="C737" s="9" t="s">
        <v>392</v>
      </c>
      <c r="D737" s="9" t="s">
        <v>6</v>
      </c>
      <c r="E737" s="99" t="s">
        <v>7</v>
      </c>
      <c r="F737" s="1">
        <v>164.6</v>
      </c>
      <c r="G737" s="1"/>
      <c r="H737" s="1">
        <f t="shared" si="428"/>
        <v>164.6</v>
      </c>
      <c r="I737" s="1">
        <v>164.6</v>
      </c>
      <c r="J737" s="1"/>
      <c r="K737" s="1">
        <f t="shared" si="429"/>
        <v>164.6</v>
      </c>
      <c r="L737" s="1">
        <v>164.6</v>
      </c>
      <c r="M737" s="1"/>
      <c r="N737" s="1">
        <f t="shared" si="430"/>
        <v>164.6</v>
      </c>
    </row>
    <row r="738" spans="1:14" ht="15.75" outlineLevel="5" x14ac:dyDescent="0.2">
      <c r="A738" s="4" t="s">
        <v>211</v>
      </c>
      <c r="B738" s="4" t="s">
        <v>189</v>
      </c>
      <c r="C738" s="4" t="s">
        <v>396</v>
      </c>
      <c r="D738" s="4"/>
      <c r="E738" s="8" t="s">
        <v>69</v>
      </c>
      <c r="F738" s="113">
        <f>F739</f>
        <v>20260.900000000001</v>
      </c>
      <c r="G738" s="113"/>
      <c r="H738" s="113">
        <f t="shared" ref="H738:N738" si="431">H739</f>
        <v>20260.900000000001</v>
      </c>
      <c r="I738" s="113">
        <f t="shared" si="431"/>
        <v>20260.900000000001</v>
      </c>
      <c r="J738" s="113"/>
      <c r="K738" s="113">
        <f t="shared" si="431"/>
        <v>20260.900000000001</v>
      </c>
      <c r="L738" s="113">
        <f t="shared" si="431"/>
        <v>20260.900000000001</v>
      </c>
      <c r="M738" s="113"/>
      <c r="N738" s="113">
        <f t="shared" si="431"/>
        <v>20260.900000000001</v>
      </c>
    </row>
    <row r="739" spans="1:14" ht="15.75" outlineLevel="7" x14ac:dyDescent="0.2">
      <c r="A739" s="9" t="s">
        <v>211</v>
      </c>
      <c r="B739" s="9" t="s">
        <v>189</v>
      </c>
      <c r="C739" s="9" t="s">
        <v>396</v>
      </c>
      <c r="D739" s="9" t="s">
        <v>28</v>
      </c>
      <c r="E739" s="99" t="s">
        <v>29</v>
      </c>
      <c r="F739" s="1">
        <v>20260.900000000001</v>
      </c>
      <c r="G739" s="1"/>
      <c r="H739" s="1">
        <f>F739+G739</f>
        <v>20260.900000000001</v>
      </c>
      <c r="I739" s="1">
        <v>20260.900000000001</v>
      </c>
      <c r="J739" s="1"/>
      <c r="K739" s="1">
        <f>I739+J739</f>
        <v>20260.900000000001</v>
      </c>
      <c r="L739" s="1">
        <v>20260.900000000001</v>
      </c>
      <c r="M739" s="1"/>
      <c r="N739" s="1">
        <f>L739+M739</f>
        <v>20260.900000000001</v>
      </c>
    </row>
    <row r="740" spans="1:14" ht="15.75" outlineLevel="4" x14ac:dyDescent="0.2">
      <c r="A740" s="4" t="s">
        <v>211</v>
      </c>
      <c r="B740" s="4" t="s">
        <v>189</v>
      </c>
      <c r="C740" s="4" t="s">
        <v>398</v>
      </c>
      <c r="D740" s="4"/>
      <c r="E740" s="8" t="s">
        <v>262</v>
      </c>
      <c r="F740" s="113">
        <f>F741+F742</f>
        <v>223.9</v>
      </c>
      <c r="G740" s="113"/>
      <c r="H740" s="113">
        <f t="shared" ref="H740:N740" si="432">H741+H742</f>
        <v>223.9</v>
      </c>
      <c r="I740" s="113">
        <f t="shared" si="432"/>
        <v>225.6</v>
      </c>
      <c r="J740" s="113"/>
      <c r="K740" s="113">
        <f t="shared" si="432"/>
        <v>225.6</v>
      </c>
      <c r="L740" s="113">
        <f t="shared" si="432"/>
        <v>225.6</v>
      </c>
      <c r="M740" s="113"/>
      <c r="N740" s="113">
        <f t="shared" si="432"/>
        <v>225.6</v>
      </c>
    </row>
    <row r="741" spans="1:14" ht="47.25" outlineLevel="7" x14ac:dyDescent="0.2">
      <c r="A741" s="9" t="s">
        <v>211</v>
      </c>
      <c r="B741" s="9" t="s">
        <v>189</v>
      </c>
      <c r="C741" s="9" t="s">
        <v>398</v>
      </c>
      <c r="D741" s="9" t="s">
        <v>3</v>
      </c>
      <c r="E741" s="99" t="s">
        <v>4</v>
      </c>
      <c r="F741" s="1">
        <v>217.4</v>
      </c>
      <c r="G741" s="1"/>
      <c r="H741" s="1">
        <f t="shared" ref="H741:H742" si="433">F741+G741</f>
        <v>217.4</v>
      </c>
      <c r="I741" s="1">
        <v>219</v>
      </c>
      <c r="J741" s="1"/>
      <c r="K741" s="1">
        <f t="shared" ref="K741:K742" si="434">I741+J741</f>
        <v>219</v>
      </c>
      <c r="L741" s="1">
        <v>219</v>
      </c>
      <c r="M741" s="1"/>
      <c r="N741" s="1">
        <f t="shared" ref="N741:N742" si="435">L741+M741</f>
        <v>219</v>
      </c>
    </row>
    <row r="742" spans="1:14" ht="15.75" outlineLevel="7" x14ac:dyDescent="0.2">
      <c r="A742" s="9" t="s">
        <v>211</v>
      </c>
      <c r="B742" s="9" t="s">
        <v>189</v>
      </c>
      <c r="C742" s="9" t="s">
        <v>398</v>
      </c>
      <c r="D742" s="9" t="s">
        <v>6</v>
      </c>
      <c r="E742" s="99" t="s">
        <v>7</v>
      </c>
      <c r="F742" s="1">
        <v>6.5</v>
      </c>
      <c r="G742" s="1"/>
      <c r="H742" s="1">
        <f t="shared" si="433"/>
        <v>6.5</v>
      </c>
      <c r="I742" s="1">
        <v>6.6</v>
      </c>
      <c r="J742" s="1"/>
      <c r="K742" s="1">
        <f t="shared" si="434"/>
        <v>6.6</v>
      </c>
      <c r="L742" s="1">
        <v>6.6</v>
      </c>
      <c r="M742" s="1"/>
      <c r="N742" s="1">
        <f t="shared" si="435"/>
        <v>6.6</v>
      </c>
    </row>
    <row r="743" spans="1:14" ht="15.75" outlineLevel="4" x14ac:dyDescent="0.2">
      <c r="A743" s="4" t="s">
        <v>211</v>
      </c>
      <c r="B743" s="4" t="s">
        <v>189</v>
      </c>
      <c r="C743" s="4" t="s">
        <v>401</v>
      </c>
      <c r="D743" s="4"/>
      <c r="E743" s="8" t="s">
        <v>629</v>
      </c>
      <c r="F743" s="113">
        <f>F744+F748+F751+F753+F755</f>
        <v>33166.199999999997</v>
      </c>
      <c r="G743" s="113"/>
      <c r="H743" s="113">
        <f t="shared" ref="H743:N743" si="436">H744+H748+H751+H753+H755</f>
        <v>33166.199999999997</v>
      </c>
      <c r="I743" s="113">
        <f t="shared" si="436"/>
        <v>33166.199999999997</v>
      </c>
      <c r="J743" s="113"/>
      <c r="K743" s="113">
        <f t="shared" si="436"/>
        <v>33166.199999999997</v>
      </c>
      <c r="L743" s="113">
        <f t="shared" si="436"/>
        <v>33166.199999999997</v>
      </c>
      <c r="M743" s="113"/>
      <c r="N743" s="113">
        <f t="shared" si="436"/>
        <v>33166.199999999997</v>
      </c>
    </row>
    <row r="744" spans="1:14" ht="31.5" outlineLevel="5" x14ac:dyDescent="0.2">
      <c r="A744" s="4" t="s">
        <v>211</v>
      </c>
      <c r="B744" s="4" t="s">
        <v>189</v>
      </c>
      <c r="C744" s="4" t="s">
        <v>402</v>
      </c>
      <c r="D744" s="4"/>
      <c r="E744" s="8" t="s">
        <v>241</v>
      </c>
      <c r="F744" s="113">
        <f>F745+F747+F746</f>
        <v>453.70000000000005</v>
      </c>
      <c r="G744" s="113"/>
      <c r="H744" s="113">
        <f t="shared" ref="H744:N744" si="437">H745+H747+H746</f>
        <v>453.70000000000005</v>
      </c>
      <c r="I744" s="113">
        <f t="shared" si="437"/>
        <v>453.70000000000005</v>
      </c>
      <c r="J744" s="113"/>
      <c r="K744" s="113">
        <f t="shared" si="437"/>
        <v>453.70000000000005</v>
      </c>
      <c r="L744" s="113">
        <f t="shared" si="437"/>
        <v>453.70000000000005</v>
      </c>
      <c r="M744" s="113"/>
      <c r="N744" s="113">
        <f t="shared" si="437"/>
        <v>453.70000000000005</v>
      </c>
    </row>
    <row r="745" spans="1:14" ht="15.75" outlineLevel="7" x14ac:dyDescent="0.2">
      <c r="A745" s="9" t="s">
        <v>211</v>
      </c>
      <c r="B745" s="9" t="s">
        <v>189</v>
      </c>
      <c r="C745" s="9" t="s">
        <v>402</v>
      </c>
      <c r="D745" s="9" t="s">
        <v>6</v>
      </c>
      <c r="E745" s="99" t="s">
        <v>7</v>
      </c>
      <c r="F745" s="1">
        <v>76.400000000000006</v>
      </c>
      <c r="G745" s="1"/>
      <c r="H745" s="1">
        <f t="shared" ref="H745:H747" si="438">F745+G745</f>
        <v>76.400000000000006</v>
      </c>
      <c r="I745" s="1">
        <v>76.400000000000006</v>
      </c>
      <c r="J745" s="1"/>
      <c r="K745" s="1">
        <f t="shared" ref="K745:K747" si="439">I745+J745</f>
        <v>76.400000000000006</v>
      </c>
      <c r="L745" s="1">
        <v>76.400000000000006</v>
      </c>
      <c r="M745" s="1"/>
      <c r="N745" s="1">
        <f t="shared" ref="N745:N747" si="440">L745+M745</f>
        <v>76.400000000000006</v>
      </c>
    </row>
    <row r="746" spans="1:14" ht="15.75" outlineLevel="7" x14ac:dyDescent="0.2">
      <c r="A746" s="9" t="s">
        <v>211</v>
      </c>
      <c r="B746" s="9" t="s">
        <v>189</v>
      </c>
      <c r="C746" s="9" t="s">
        <v>402</v>
      </c>
      <c r="D746" s="9" t="s">
        <v>17</v>
      </c>
      <c r="E746" s="99" t="s">
        <v>18</v>
      </c>
      <c r="F746" s="1">
        <v>20.399999999999999</v>
      </c>
      <c r="G746" s="1"/>
      <c r="H746" s="1">
        <f t="shared" si="438"/>
        <v>20.399999999999999</v>
      </c>
      <c r="I746" s="1">
        <v>20.399999999999999</v>
      </c>
      <c r="J746" s="1"/>
      <c r="K746" s="1">
        <f t="shared" si="439"/>
        <v>20.399999999999999</v>
      </c>
      <c r="L746" s="1">
        <v>20.399999999999999</v>
      </c>
      <c r="M746" s="1"/>
      <c r="N746" s="1">
        <f t="shared" si="440"/>
        <v>20.399999999999999</v>
      </c>
    </row>
    <row r="747" spans="1:14" ht="15.75" outlineLevel="7" x14ac:dyDescent="0.2">
      <c r="A747" s="9" t="s">
        <v>211</v>
      </c>
      <c r="B747" s="9" t="s">
        <v>189</v>
      </c>
      <c r="C747" s="9" t="s">
        <v>402</v>
      </c>
      <c r="D747" s="9" t="s">
        <v>28</v>
      </c>
      <c r="E747" s="99" t="s">
        <v>29</v>
      </c>
      <c r="F747" s="1">
        <f>377.3-20.4</f>
        <v>356.90000000000003</v>
      </c>
      <c r="G747" s="1"/>
      <c r="H747" s="1">
        <f t="shared" si="438"/>
        <v>356.90000000000003</v>
      </c>
      <c r="I747" s="1">
        <f>377.3-20.4</f>
        <v>356.90000000000003</v>
      </c>
      <c r="J747" s="1"/>
      <c r="K747" s="1">
        <f t="shared" si="439"/>
        <v>356.90000000000003</v>
      </c>
      <c r="L747" s="1">
        <f>377.3-20.4</f>
        <v>356.90000000000003</v>
      </c>
      <c r="M747" s="1"/>
      <c r="N747" s="1">
        <f t="shared" si="440"/>
        <v>356.90000000000003</v>
      </c>
    </row>
    <row r="748" spans="1:14" ht="15.75" outlineLevel="5" x14ac:dyDescent="0.2">
      <c r="A748" s="4" t="s">
        <v>211</v>
      </c>
      <c r="B748" s="4" t="s">
        <v>189</v>
      </c>
      <c r="C748" s="4" t="s">
        <v>403</v>
      </c>
      <c r="D748" s="4"/>
      <c r="E748" s="8" t="s">
        <v>89</v>
      </c>
      <c r="F748" s="113">
        <f>F749+F750</f>
        <v>109.5</v>
      </c>
      <c r="G748" s="113"/>
      <c r="H748" s="113">
        <f t="shared" ref="H748:N748" si="441">H749+H750</f>
        <v>109.5</v>
      </c>
      <c r="I748" s="113">
        <f t="shared" si="441"/>
        <v>109.5</v>
      </c>
      <c r="J748" s="113"/>
      <c r="K748" s="113">
        <f t="shared" si="441"/>
        <v>109.5</v>
      </c>
      <c r="L748" s="113">
        <f t="shared" si="441"/>
        <v>109.5</v>
      </c>
      <c r="M748" s="113"/>
      <c r="N748" s="113">
        <f t="shared" si="441"/>
        <v>109.5</v>
      </c>
    </row>
    <row r="749" spans="1:14" ht="15.75" outlineLevel="7" x14ac:dyDescent="0.2">
      <c r="A749" s="9" t="s">
        <v>211</v>
      </c>
      <c r="B749" s="9" t="s">
        <v>189</v>
      </c>
      <c r="C749" s="9" t="s">
        <v>403</v>
      </c>
      <c r="D749" s="9" t="s">
        <v>17</v>
      </c>
      <c r="E749" s="99" t="s">
        <v>18</v>
      </c>
      <c r="F749" s="1">
        <v>85</v>
      </c>
      <c r="G749" s="1"/>
      <c r="H749" s="1">
        <f t="shared" ref="H749:H750" si="442">F749+G749</f>
        <v>85</v>
      </c>
      <c r="I749" s="1">
        <v>85</v>
      </c>
      <c r="J749" s="1"/>
      <c r="K749" s="1">
        <f t="shared" ref="K749:K750" si="443">I749+J749</f>
        <v>85</v>
      </c>
      <c r="L749" s="1">
        <v>85</v>
      </c>
      <c r="M749" s="1"/>
      <c r="N749" s="1">
        <f t="shared" ref="N749:N750" si="444">L749+M749</f>
        <v>85</v>
      </c>
    </row>
    <row r="750" spans="1:14" ht="15.75" outlineLevel="7" x14ac:dyDescent="0.2">
      <c r="A750" s="9" t="s">
        <v>211</v>
      </c>
      <c r="B750" s="9" t="s">
        <v>189</v>
      </c>
      <c r="C750" s="9" t="s">
        <v>403</v>
      </c>
      <c r="D750" s="9" t="s">
        <v>28</v>
      </c>
      <c r="E750" s="99" t="s">
        <v>29</v>
      </c>
      <c r="F750" s="1">
        <v>24.5</v>
      </c>
      <c r="G750" s="1"/>
      <c r="H750" s="1">
        <f t="shared" si="442"/>
        <v>24.5</v>
      </c>
      <c r="I750" s="1">
        <v>24.5</v>
      </c>
      <c r="J750" s="1"/>
      <c r="K750" s="1">
        <f t="shared" si="443"/>
        <v>24.5</v>
      </c>
      <c r="L750" s="1">
        <v>24.5</v>
      </c>
      <c r="M750" s="1"/>
      <c r="N750" s="1">
        <f t="shared" si="444"/>
        <v>24.5</v>
      </c>
    </row>
    <row r="751" spans="1:14" ht="15.75" outlineLevel="5" x14ac:dyDescent="0.2">
      <c r="A751" s="4" t="s">
        <v>211</v>
      </c>
      <c r="B751" s="4" t="s">
        <v>189</v>
      </c>
      <c r="C751" s="4" t="s">
        <v>404</v>
      </c>
      <c r="D751" s="4"/>
      <c r="E751" s="8" t="s">
        <v>88</v>
      </c>
      <c r="F751" s="113">
        <f>F752</f>
        <v>97.3</v>
      </c>
      <c r="G751" s="113"/>
      <c r="H751" s="113">
        <f t="shared" ref="H751:N751" si="445">H752</f>
        <v>97.3</v>
      </c>
      <c r="I751" s="113">
        <f t="shared" si="445"/>
        <v>97.3</v>
      </c>
      <c r="J751" s="113"/>
      <c r="K751" s="113">
        <f t="shared" si="445"/>
        <v>97.3</v>
      </c>
      <c r="L751" s="113">
        <f t="shared" si="445"/>
        <v>97.3</v>
      </c>
      <c r="M751" s="113"/>
      <c r="N751" s="113">
        <f t="shared" si="445"/>
        <v>97.3</v>
      </c>
    </row>
    <row r="752" spans="1:14" ht="15.75" outlineLevel="7" x14ac:dyDescent="0.2">
      <c r="A752" s="9" t="s">
        <v>211</v>
      </c>
      <c r="B752" s="9" t="s">
        <v>189</v>
      </c>
      <c r="C752" s="9" t="s">
        <v>404</v>
      </c>
      <c r="D752" s="9" t="s">
        <v>28</v>
      </c>
      <c r="E752" s="99" t="s">
        <v>29</v>
      </c>
      <c r="F752" s="1">
        <v>97.3</v>
      </c>
      <c r="G752" s="1"/>
      <c r="H752" s="1">
        <f>F752+G752</f>
        <v>97.3</v>
      </c>
      <c r="I752" s="1">
        <v>97.3</v>
      </c>
      <c r="J752" s="1"/>
      <c r="K752" s="1">
        <f>I752+J752</f>
        <v>97.3</v>
      </c>
      <c r="L752" s="1">
        <v>97.3</v>
      </c>
      <c r="M752" s="1"/>
      <c r="N752" s="1">
        <f>L752+M752</f>
        <v>97.3</v>
      </c>
    </row>
    <row r="753" spans="1:14" ht="15.75" outlineLevel="4" x14ac:dyDescent="0.2">
      <c r="A753" s="4" t="s">
        <v>211</v>
      </c>
      <c r="B753" s="4" t="s">
        <v>189</v>
      </c>
      <c r="C753" s="4" t="s">
        <v>405</v>
      </c>
      <c r="D753" s="4"/>
      <c r="E753" s="8" t="s">
        <v>87</v>
      </c>
      <c r="F753" s="113">
        <f>F754</f>
        <v>4500</v>
      </c>
      <c r="G753" s="113"/>
      <c r="H753" s="113">
        <f t="shared" ref="H753:N753" si="446">H754</f>
        <v>4500</v>
      </c>
      <c r="I753" s="113">
        <f t="shared" si="446"/>
        <v>4500</v>
      </c>
      <c r="J753" s="113"/>
      <c r="K753" s="113">
        <f t="shared" si="446"/>
        <v>4500</v>
      </c>
      <c r="L753" s="113">
        <f t="shared" si="446"/>
        <v>4500</v>
      </c>
      <c r="M753" s="113"/>
      <c r="N753" s="113">
        <f t="shared" si="446"/>
        <v>4500</v>
      </c>
    </row>
    <row r="754" spans="1:14" ht="15.75" outlineLevel="4" x14ac:dyDescent="0.2">
      <c r="A754" s="9" t="s">
        <v>211</v>
      </c>
      <c r="B754" s="9" t="s">
        <v>189</v>
      </c>
      <c r="C754" s="9" t="s">
        <v>405</v>
      </c>
      <c r="D754" s="9" t="s">
        <v>28</v>
      </c>
      <c r="E754" s="99" t="s">
        <v>29</v>
      </c>
      <c r="F754" s="1">
        <v>4500</v>
      </c>
      <c r="G754" s="1"/>
      <c r="H754" s="1">
        <f>F754+G754</f>
        <v>4500</v>
      </c>
      <c r="I754" s="1">
        <v>4500</v>
      </c>
      <c r="J754" s="1"/>
      <c r="K754" s="1">
        <f>I754+J754</f>
        <v>4500</v>
      </c>
      <c r="L754" s="1">
        <v>4500</v>
      </c>
      <c r="M754" s="1"/>
      <c r="N754" s="1">
        <f>L754+M754</f>
        <v>4500</v>
      </c>
    </row>
    <row r="755" spans="1:14" ht="15.75" outlineLevel="4" x14ac:dyDescent="0.2">
      <c r="A755" s="4" t="s">
        <v>211</v>
      </c>
      <c r="B755" s="4" t="s">
        <v>189</v>
      </c>
      <c r="C755" s="4" t="s">
        <v>407</v>
      </c>
      <c r="D755" s="4"/>
      <c r="E755" s="8" t="s">
        <v>266</v>
      </c>
      <c r="F755" s="113">
        <f>F756+F757+F758+F759</f>
        <v>28005.7</v>
      </c>
      <c r="G755" s="113"/>
      <c r="H755" s="113">
        <f t="shared" ref="H755:N755" si="447">H756+H757+H758+H759</f>
        <v>28005.7</v>
      </c>
      <c r="I755" s="113">
        <f t="shared" si="447"/>
        <v>28005.7</v>
      </c>
      <c r="J755" s="113"/>
      <c r="K755" s="113">
        <f t="shared" si="447"/>
        <v>28005.7</v>
      </c>
      <c r="L755" s="113">
        <f t="shared" si="447"/>
        <v>28005.7</v>
      </c>
      <c r="M755" s="113"/>
      <c r="N755" s="113">
        <f t="shared" si="447"/>
        <v>28005.7</v>
      </c>
    </row>
    <row r="756" spans="1:14" ht="15.75" hidden="1" outlineLevel="4" x14ac:dyDescent="0.2">
      <c r="A756" s="220" t="s">
        <v>211</v>
      </c>
      <c r="B756" s="220" t="s">
        <v>189</v>
      </c>
      <c r="C756" s="220" t="s">
        <v>407</v>
      </c>
      <c r="D756" s="226" t="s">
        <v>6</v>
      </c>
      <c r="E756" s="227" t="s">
        <v>7</v>
      </c>
      <c r="F756" s="1">
        <v>5782.7</v>
      </c>
      <c r="G756" s="1">
        <v>-5782.7</v>
      </c>
      <c r="H756" s="223"/>
      <c r="I756" s="1">
        <v>5782.7</v>
      </c>
      <c r="J756" s="1">
        <v>-5782.7</v>
      </c>
      <c r="K756" s="223"/>
      <c r="L756" s="1">
        <v>5782.7</v>
      </c>
      <c r="M756" s="1">
        <v>-5782.7</v>
      </c>
      <c r="N756" s="223"/>
    </row>
    <row r="757" spans="1:14" ht="15.75" outlineLevel="4" x14ac:dyDescent="0.2">
      <c r="A757" s="9" t="s">
        <v>211</v>
      </c>
      <c r="B757" s="9" t="s">
        <v>189</v>
      </c>
      <c r="C757" s="9" t="s">
        <v>407</v>
      </c>
      <c r="D757" s="182" t="s">
        <v>17</v>
      </c>
      <c r="E757" s="180" t="s">
        <v>18</v>
      </c>
      <c r="F757" s="1">
        <v>378.8</v>
      </c>
      <c r="G757" s="1"/>
      <c r="H757" s="1">
        <f t="shared" ref="H757:H759" si="448">F757+G757</f>
        <v>378.8</v>
      </c>
      <c r="I757" s="1">
        <v>378.8</v>
      </c>
      <c r="J757" s="1"/>
      <c r="K757" s="1">
        <f t="shared" ref="K757:K759" si="449">I757+J757</f>
        <v>378.8</v>
      </c>
      <c r="L757" s="1">
        <v>378.8</v>
      </c>
      <c r="M757" s="1"/>
      <c r="N757" s="1">
        <f t="shared" ref="N757:N759" si="450">L757+M757</f>
        <v>378.8</v>
      </c>
    </row>
    <row r="758" spans="1:14" ht="15.75" outlineLevel="4" x14ac:dyDescent="0.2">
      <c r="A758" s="9" t="s">
        <v>211</v>
      </c>
      <c r="B758" s="9" t="s">
        <v>189</v>
      </c>
      <c r="C758" s="9" t="s">
        <v>407</v>
      </c>
      <c r="D758" s="182" t="s">
        <v>28</v>
      </c>
      <c r="E758" s="180" t="s">
        <v>29</v>
      </c>
      <c r="F758" s="1">
        <v>10003.5</v>
      </c>
      <c r="G758" s="1"/>
      <c r="H758" s="1">
        <f t="shared" si="448"/>
        <v>10003.5</v>
      </c>
      <c r="I758" s="1">
        <v>10003.5</v>
      </c>
      <c r="J758" s="1"/>
      <c r="K758" s="1">
        <f t="shared" si="449"/>
        <v>10003.5</v>
      </c>
      <c r="L758" s="1">
        <v>10003.5</v>
      </c>
      <c r="M758" s="1"/>
      <c r="N758" s="1">
        <f t="shared" si="450"/>
        <v>10003.5</v>
      </c>
    </row>
    <row r="759" spans="1:14" ht="15.75" outlineLevel="4" x14ac:dyDescent="0.2">
      <c r="A759" s="9" t="s">
        <v>211</v>
      </c>
      <c r="B759" s="9" t="s">
        <v>189</v>
      </c>
      <c r="C759" s="9" t="s">
        <v>407</v>
      </c>
      <c r="D759" s="182" t="s">
        <v>13</v>
      </c>
      <c r="E759" s="180" t="s">
        <v>14</v>
      </c>
      <c r="F759" s="1">
        <v>11840.7</v>
      </c>
      <c r="G759" s="1">
        <v>5782.7</v>
      </c>
      <c r="H759" s="1">
        <f t="shared" si="448"/>
        <v>17623.400000000001</v>
      </c>
      <c r="I759" s="1">
        <v>11840.7</v>
      </c>
      <c r="J759" s="1">
        <v>5782.7</v>
      </c>
      <c r="K759" s="1">
        <f t="shared" si="449"/>
        <v>17623.400000000001</v>
      </c>
      <c r="L759" s="1">
        <v>11840.7</v>
      </c>
      <c r="M759" s="1">
        <v>5782.7</v>
      </c>
      <c r="N759" s="1">
        <f t="shared" si="450"/>
        <v>17623.400000000001</v>
      </c>
    </row>
    <row r="760" spans="1:14" ht="31.5" outlineLevel="2" x14ac:dyDescent="0.2">
      <c r="A760" s="4" t="s">
        <v>211</v>
      </c>
      <c r="B760" s="4" t="s">
        <v>189</v>
      </c>
      <c r="C760" s="4" t="s">
        <v>24</v>
      </c>
      <c r="D760" s="4"/>
      <c r="E760" s="8" t="s">
        <v>297</v>
      </c>
      <c r="F760" s="113">
        <f>F761</f>
        <v>510.7</v>
      </c>
      <c r="G760" s="113">
        <f t="shared" ref="G760:N760" si="451">G761</f>
        <v>0</v>
      </c>
      <c r="H760" s="113">
        <f t="shared" si="451"/>
        <v>510.7</v>
      </c>
      <c r="I760" s="113">
        <f t="shared" si="451"/>
        <v>510.7</v>
      </c>
      <c r="J760" s="113">
        <f t="shared" si="451"/>
        <v>0</v>
      </c>
      <c r="K760" s="113">
        <f t="shared" si="451"/>
        <v>510.7</v>
      </c>
      <c r="L760" s="113">
        <f t="shared" si="451"/>
        <v>510.7</v>
      </c>
      <c r="M760" s="113">
        <f t="shared" si="451"/>
        <v>0</v>
      </c>
      <c r="N760" s="113">
        <f t="shared" si="451"/>
        <v>510.7</v>
      </c>
    </row>
    <row r="761" spans="1:14" ht="15.75" outlineLevel="7" x14ac:dyDescent="0.2">
      <c r="A761" s="4" t="s">
        <v>211</v>
      </c>
      <c r="B761" s="4" t="s">
        <v>189</v>
      </c>
      <c r="C761" s="181" t="s">
        <v>433</v>
      </c>
      <c r="D761" s="9"/>
      <c r="E761" s="99" t="s">
        <v>380</v>
      </c>
      <c r="F761" s="113">
        <f>F762+F765</f>
        <v>510.7</v>
      </c>
      <c r="G761" s="113">
        <f t="shared" ref="G761:N761" si="452">G762+G765</f>
        <v>0</v>
      </c>
      <c r="H761" s="113">
        <f t="shared" si="452"/>
        <v>510.7</v>
      </c>
      <c r="I761" s="113">
        <f t="shared" si="452"/>
        <v>510.7</v>
      </c>
      <c r="J761" s="113">
        <f t="shared" si="452"/>
        <v>0</v>
      </c>
      <c r="K761" s="113">
        <f t="shared" si="452"/>
        <v>510.7</v>
      </c>
      <c r="L761" s="113">
        <f t="shared" si="452"/>
        <v>510.7</v>
      </c>
      <c r="M761" s="113">
        <f t="shared" si="452"/>
        <v>0</v>
      </c>
      <c r="N761" s="113">
        <f t="shared" si="452"/>
        <v>510.7</v>
      </c>
    </row>
    <row r="762" spans="1:14" s="171" customFormat="1" ht="15.75" outlineLevel="7" x14ac:dyDescent="0.2">
      <c r="A762" s="4" t="s">
        <v>211</v>
      </c>
      <c r="B762" s="4" t="s">
        <v>189</v>
      </c>
      <c r="C762" s="181" t="s">
        <v>434</v>
      </c>
      <c r="D762" s="4"/>
      <c r="E762" s="8" t="s">
        <v>626</v>
      </c>
      <c r="F762" s="113">
        <f>F763</f>
        <v>39.200000000000003</v>
      </c>
      <c r="G762" s="113">
        <f t="shared" ref="G762:N763" si="453">G763</f>
        <v>0</v>
      </c>
      <c r="H762" s="113">
        <f t="shared" si="453"/>
        <v>39.200000000000003</v>
      </c>
      <c r="I762" s="113">
        <f t="shared" si="453"/>
        <v>39.200000000000003</v>
      </c>
      <c r="J762" s="113">
        <f t="shared" si="453"/>
        <v>0</v>
      </c>
      <c r="K762" s="113">
        <f t="shared" si="453"/>
        <v>39.200000000000003</v>
      </c>
      <c r="L762" s="113">
        <f t="shared" si="453"/>
        <v>39.200000000000003</v>
      </c>
      <c r="M762" s="113">
        <f t="shared" si="453"/>
        <v>0</v>
      </c>
      <c r="N762" s="113">
        <f t="shared" si="453"/>
        <v>39.200000000000003</v>
      </c>
    </row>
    <row r="763" spans="1:14" ht="15.75" outlineLevel="7" x14ac:dyDescent="0.2">
      <c r="A763" s="4" t="s">
        <v>211</v>
      </c>
      <c r="B763" s="4" t="s">
        <v>189</v>
      </c>
      <c r="C763" s="181" t="s">
        <v>440</v>
      </c>
      <c r="D763" s="9"/>
      <c r="E763" s="99" t="s">
        <v>652</v>
      </c>
      <c r="F763" s="113">
        <f>F764</f>
        <v>39.200000000000003</v>
      </c>
      <c r="G763" s="113">
        <f t="shared" si="453"/>
        <v>0</v>
      </c>
      <c r="H763" s="113">
        <f t="shared" si="453"/>
        <v>39.200000000000003</v>
      </c>
      <c r="I763" s="113">
        <f t="shared" si="453"/>
        <v>39.200000000000003</v>
      </c>
      <c r="J763" s="113">
        <f t="shared" si="453"/>
        <v>0</v>
      </c>
      <c r="K763" s="113">
        <f t="shared" si="453"/>
        <v>39.200000000000003</v>
      </c>
      <c r="L763" s="113">
        <f t="shared" si="453"/>
        <v>39.200000000000003</v>
      </c>
      <c r="M763" s="113">
        <f t="shared" si="453"/>
        <v>0</v>
      </c>
      <c r="N763" s="113">
        <f t="shared" si="453"/>
        <v>39.200000000000003</v>
      </c>
    </row>
    <row r="764" spans="1:14" ht="15.75" outlineLevel="7" x14ac:dyDescent="0.2">
      <c r="A764" s="9" t="s">
        <v>211</v>
      </c>
      <c r="B764" s="9" t="s">
        <v>189</v>
      </c>
      <c r="C764" s="182" t="s">
        <v>440</v>
      </c>
      <c r="D764" s="9" t="s">
        <v>28</v>
      </c>
      <c r="E764" s="99" t="s">
        <v>29</v>
      </c>
      <c r="F764" s="1">
        <v>39.200000000000003</v>
      </c>
      <c r="G764" s="1"/>
      <c r="H764" s="1">
        <f>F764+G764</f>
        <v>39.200000000000003</v>
      </c>
      <c r="I764" s="1">
        <v>39.200000000000003</v>
      </c>
      <c r="J764" s="1"/>
      <c r="K764" s="1">
        <f>I764+J764</f>
        <v>39.200000000000003</v>
      </c>
      <c r="L764" s="1">
        <v>39.200000000000003</v>
      </c>
      <c r="M764" s="1"/>
      <c r="N764" s="1">
        <f>L764+M764</f>
        <v>39.200000000000003</v>
      </c>
    </row>
    <row r="765" spans="1:14" ht="15.75" outlineLevel="4" x14ac:dyDescent="0.2">
      <c r="A765" s="4" t="s">
        <v>211</v>
      </c>
      <c r="B765" s="4" t="s">
        <v>189</v>
      </c>
      <c r="C765" s="4" t="s">
        <v>446</v>
      </c>
      <c r="D765" s="4"/>
      <c r="E765" s="8" t="s">
        <v>638</v>
      </c>
      <c r="F765" s="113">
        <f>F766+F769</f>
        <v>471.5</v>
      </c>
      <c r="G765" s="113">
        <f t="shared" ref="G765:N765" si="454">G766+G769</f>
        <v>0</v>
      </c>
      <c r="H765" s="113">
        <f t="shared" si="454"/>
        <v>471.5</v>
      </c>
      <c r="I765" s="113">
        <f t="shared" si="454"/>
        <v>471.5</v>
      </c>
      <c r="J765" s="113">
        <f t="shared" si="454"/>
        <v>0</v>
      </c>
      <c r="K765" s="113">
        <f t="shared" si="454"/>
        <v>471.5</v>
      </c>
      <c r="L765" s="113">
        <f t="shared" si="454"/>
        <v>471.5</v>
      </c>
      <c r="M765" s="113">
        <f t="shared" si="454"/>
        <v>0</v>
      </c>
      <c r="N765" s="113">
        <f t="shared" si="454"/>
        <v>471.5</v>
      </c>
    </row>
    <row r="766" spans="1:14" ht="15.75" outlineLevel="5" x14ac:dyDescent="0.2">
      <c r="A766" s="4" t="s">
        <v>211</v>
      </c>
      <c r="B766" s="4" t="s">
        <v>189</v>
      </c>
      <c r="C766" s="4" t="s">
        <v>454</v>
      </c>
      <c r="D766" s="4"/>
      <c r="E766" s="8" t="s">
        <v>90</v>
      </c>
      <c r="F766" s="113">
        <f>F767+F768</f>
        <v>444.5</v>
      </c>
      <c r="G766" s="113">
        <f t="shared" ref="G766:N766" si="455">G767+G768</f>
        <v>0</v>
      </c>
      <c r="H766" s="113">
        <f t="shared" si="455"/>
        <v>444.5</v>
      </c>
      <c r="I766" s="113">
        <f t="shared" si="455"/>
        <v>444.5</v>
      </c>
      <c r="J766" s="113">
        <f t="shared" si="455"/>
        <v>0</v>
      </c>
      <c r="K766" s="113">
        <f t="shared" si="455"/>
        <v>444.5</v>
      </c>
      <c r="L766" s="113">
        <f t="shared" si="455"/>
        <v>444.5</v>
      </c>
      <c r="M766" s="113">
        <f t="shared" si="455"/>
        <v>0</v>
      </c>
      <c r="N766" s="113">
        <f t="shared" si="455"/>
        <v>444.5</v>
      </c>
    </row>
    <row r="767" spans="1:14" ht="15.75" outlineLevel="7" x14ac:dyDescent="0.2">
      <c r="A767" s="9" t="s">
        <v>211</v>
      </c>
      <c r="B767" s="9" t="s">
        <v>189</v>
      </c>
      <c r="C767" s="9" t="s">
        <v>454</v>
      </c>
      <c r="D767" s="9" t="s">
        <v>6</v>
      </c>
      <c r="E767" s="99" t="s">
        <v>7</v>
      </c>
      <c r="F767" s="1">
        <v>326.89999999999998</v>
      </c>
      <c r="G767" s="1"/>
      <c r="H767" s="1">
        <f t="shared" ref="H767:H768" si="456">F767+G767</f>
        <v>326.89999999999998</v>
      </c>
      <c r="I767" s="1">
        <v>326.89999999999998</v>
      </c>
      <c r="J767" s="1"/>
      <c r="K767" s="1">
        <f t="shared" ref="K767:K768" si="457">I767+J767</f>
        <v>326.89999999999998</v>
      </c>
      <c r="L767" s="1">
        <v>326.89999999999998</v>
      </c>
      <c r="M767" s="1"/>
      <c r="N767" s="1">
        <f t="shared" ref="N767:N768" si="458">L767+M767</f>
        <v>326.89999999999998</v>
      </c>
    </row>
    <row r="768" spans="1:14" ht="15.75" outlineLevel="7" x14ac:dyDescent="0.2">
      <c r="A768" s="9" t="s">
        <v>211</v>
      </c>
      <c r="B768" s="9" t="s">
        <v>189</v>
      </c>
      <c r="C768" s="9" t="s">
        <v>454</v>
      </c>
      <c r="D768" s="9" t="s">
        <v>28</v>
      </c>
      <c r="E768" s="99" t="s">
        <v>29</v>
      </c>
      <c r="F768" s="1">
        <v>117.6</v>
      </c>
      <c r="G768" s="1"/>
      <c r="H768" s="1">
        <f t="shared" si="456"/>
        <v>117.6</v>
      </c>
      <c r="I768" s="1">
        <v>117.6</v>
      </c>
      <c r="J768" s="1"/>
      <c r="K768" s="1">
        <f t="shared" si="457"/>
        <v>117.6</v>
      </c>
      <c r="L768" s="1">
        <v>117.6</v>
      </c>
      <c r="M768" s="1"/>
      <c r="N768" s="1">
        <f t="shared" si="458"/>
        <v>117.6</v>
      </c>
    </row>
    <row r="769" spans="1:14" ht="31.5" outlineLevel="5" x14ac:dyDescent="0.2">
      <c r="A769" s="4" t="s">
        <v>211</v>
      </c>
      <c r="B769" s="4" t="s">
        <v>189</v>
      </c>
      <c r="C769" s="4" t="s">
        <v>456</v>
      </c>
      <c r="D769" s="4"/>
      <c r="E769" s="8" t="s">
        <v>91</v>
      </c>
      <c r="F769" s="113">
        <f>F770+F771</f>
        <v>27</v>
      </c>
      <c r="G769" s="113">
        <f t="shared" ref="G769:N769" si="459">G770+G771</f>
        <v>0</v>
      </c>
      <c r="H769" s="113">
        <f t="shared" si="459"/>
        <v>27</v>
      </c>
      <c r="I769" s="113">
        <f t="shared" si="459"/>
        <v>27</v>
      </c>
      <c r="J769" s="113">
        <f t="shared" si="459"/>
        <v>0</v>
      </c>
      <c r="K769" s="113">
        <f t="shared" si="459"/>
        <v>27</v>
      </c>
      <c r="L769" s="113">
        <f t="shared" si="459"/>
        <v>27</v>
      </c>
      <c r="M769" s="113">
        <f t="shared" si="459"/>
        <v>0</v>
      </c>
      <c r="N769" s="113">
        <f t="shared" si="459"/>
        <v>27</v>
      </c>
    </row>
    <row r="770" spans="1:14" ht="15.75" outlineLevel="7" x14ac:dyDescent="0.2">
      <c r="A770" s="9" t="s">
        <v>211</v>
      </c>
      <c r="B770" s="9" t="s">
        <v>189</v>
      </c>
      <c r="C770" s="9" t="s">
        <v>456</v>
      </c>
      <c r="D770" s="9" t="s">
        <v>6</v>
      </c>
      <c r="E770" s="99" t="s">
        <v>7</v>
      </c>
      <c r="F770" s="1">
        <v>18</v>
      </c>
      <c r="G770" s="1"/>
      <c r="H770" s="1">
        <f t="shared" ref="H770:H771" si="460">F770+G770</f>
        <v>18</v>
      </c>
      <c r="I770" s="1">
        <v>18</v>
      </c>
      <c r="J770" s="1"/>
      <c r="K770" s="1">
        <f t="shared" ref="K770:K771" si="461">I770+J770</f>
        <v>18</v>
      </c>
      <c r="L770" s="1">
        <v>18</v>
      </c>
      <c r="M770" s="1"/>
      <c r="N770" s="1">
        <f t="shared" ref="N770:N771" si="462">L770+M770</f>
        <v>18</v>
      </c>
    </row>
    <row r="771" spans="1:14" ht="15.75" outlineLevel="7" x14ac:dyDescent="0.2">
      <c r="A771" s="9" t="s">
        <v>211</v>
      </c>
      <c r="B771" s="9" t="s">
        <v>189</v>
      </c>
      <c r="C771" s="9" t="s">
        <v>456</v>
      </c>
      <c r="D771" s="9" t="s">
        <v>28</v>
      </c>
      <c r="E771" s="99" t="s">
        <v>29</v>
      </c>
      <c r="F771" s="1">
        <v>9</v>
      </c>
      <c r="G771" s="1"/>
      <c r="H771" s="1">
        <f t="shared" si="460"/>
        <v>9</v>
      </c>
      <c r="I771" s="1">
        <v>9</v>
      </c>
      <c r="J771" s="1"/>
      <c r="K771" s="1">
        <f t="shared" si="461"/>
        <v>9</v>
      </c>
      <c r="L771" s="1">
        <v>9</v>
      </c>
      <c r="M771" s="1"/>
      <c r="N771" s="1">
        <f t="shared" si="462"/>
        <v>9</v>
      </c>
    </row>
    <row r="772" spans="1:14" ht="15.75" outlineLevel="7" x14ac:dyDescent="0.2">
      <c r="A772" s="4" t="s">
        <v>211</v>
      </c>
      <c r="B772" s="4" t="s">
        <v>195</v>
      </c>
      <c r="C772" s="9"/>
      <c r="D772" s="9"/>
      <c r="E772" s="177" t="s">
        <v>196</v>
      </c>
      <c r="F772" s="113">
        <f>F773</f>
        <v>19126.599999999999</v>
      </c>
      <c r="G772" s="113">
        <f t="shared" ref="G772:N774" si="463">G773</f>
        <v>50</v>
      </c>
      <c r="H772" s="113">
        <f t="shared" si="463"/>
        <v>19176.599999999999</v>
      </c>
      <c r="I772" s="113">
        <f t="shared" si="463"/>
        <v>18542.699999999997</v>
      </c>
      <c r="J772" s="113">
        <f t="shared" si="463"/>
        <v>-50</v>
      </c>
      <c r="K772" s="113">
        <f t="shared" si="463"/>
        <v>18492.699999999997</v>
      </c>
      <c r="L772" s="113">
        <f t="shared" si="463"/>
        <v>18763.5</v>
      </c>
      <c r="M772" s="113">
        <f t="shared" si="463"/>
        <v>-50</v>
      </c>
      <c r="N772" s="113">
        <f t="shared" si="463"/>
        <v>18713.5</v>
      </c>
    </row>
    <row r="773" spans="1:14" ht="15.75" outlineLevel="1" x14ac:dyDescent="0.2">
      <c r="A773" s="4" t="s">
        <v>211</v>
      </c>
      <c r="B773" s="4" t="s">
        <v>199</v>
      </c>
      <c r="C773" s="4"/>
      <c r="D773" s="4"/>
      <c r="E773" s="8" t="s">
        <v>200</v>
      </c>
      <c r="F773" s="113">
        <f>F774</f>
        <v>19126.599999999999</v>
      </c>
      <c r="G773" s="113">
        <f t="shared" si="463"/>
        <v>50</v>
      </c>
      <c r="H773" s="113">
        <f t="shared" si="463"/>
        <v>19176.599999999999</v>
      </c>
      <c r="I773" s="113">
        <f t="shared" si="463"/>
        <v>18542.699999999997</v>
      </c>
      <c r="J773" s="113">
        <f t="shared" si="463"/>
        <v>-50</v>
      </c>
      <c r="K773" s="113">
        <f t="shared" si="463"/>
        <v>18492.699999999997</v>
      </c>
      <c r="L773" s="113">
        <f t="shared" si="463"/>
        <v>18763.5</v>
      </c>
      <c r="M773" s="113">
        <f t="shared" si="463"/>
        <v>-50</v>
      </c>
      <c r="N773" s="113">
        <f t="shared" si="463"/>
        <v>18713.5</v>
      </c>
    </row>
    <row r="774" spans="1:14" ht="15.75" outlineLevel="2" x14ac:dyDescent="0.2">
      <c r="A774" s="4" t="s">
        <v>211</v>
      </c>
      <c r="B774" s="4" t="s">
        <v>199</v>
      </c>
      <c r="C774" s="4" t="s">
        <v>66</v>
      </c>
      <c r="D774" s="4"/>
      <c r="E774" s="8" t="s">
        <v>295</v>
      </c>
      <c r="F774" s="113">
        <f>F775</f>
        <v>19126.599999999999</v>
      </c>
      <c r="G774" s="113">
        <f t="shared" si="463"/>
        <v>50</v>
      </c>
      <c r="H774" s="113">
        <f t="shared" si="463"/>
        <v>19176.599999999999</v>
      </c>
      <c r="I774" s="113">
        <f t="shared" si="463"/>
        <v>18542.699999999997</v>
      </c>
      <c r="J774" s="113">
        <f t="shared" si="463"/>
        <v>-50</v>
      </c>
      <c r="K774" s="113">
        <f t="shared" si="463"/>
        <v>18492.699999999997</v>
      </c>
      <c r="L774" s="113">
        <f t="shared" si="463"/>
        <v>18763.5</v>
      </c>
      <c r="M774" s="113">
        <f t="shared" si="463"/>
        <v>-50</v>
      </c>
      <c r="N774" s="113">
        <f t="shared" si="463"/>
        <v>18713.5</v>
      </c>
    </row>
    <row r="775" spans="1:14" ht="15.75" outlineLevel="3" x14ac:dyDescent="0.2">
      <c r="A775" s="4" t="s">
        <v>211</v>
      </c>
      <c r="B775" s="4" t="s">
        <v>199</v>
      </c>
      <c r="C775" s="4" t="s">
        <v>379</v>
      </c>
      <c r="D775" s="4"/>
      <c r="E775" s="8" t="s">
        <v>361</v>
      </c>
      <c r="F775" s="113">
        <f>F776+F780</f>
        <v>19126.599999999999</v>
      </c>
      <c r="G775" s="113">
        <f t="shared" ref="G775:N775" si="464">G776+G780</f>
        <v>50</v>
      </c>
      <c r="H775" s="113">
        <f t="shared" si="464"/>
        <v>19176.599999999999</v>
      </c>
      <c r="I775" s="113">
        <f t="shared" si="464"/>
        <v>18542.699999999997</v>
      </c>
      <c r="J775" s="113">
        <f t="shared" si="464"/>
        <v>-50</v>
      </c>
      <c r="K775" s="113">
        <f t="shared" si="464"/>
        <v>18492.699999999997</v>
      </c>
      <c r="L775" s="113">
        <f t="shared" si="464"/>
        <v>18763.5</v>
      </c>
      <c r="M775" s="113">
        <f t="shared" si="464"/>
        <v>-50</v>
      </c>
      <c r="N775" s="113">
        <f t="shared" si="464"/>
        <v>18713.5</v>
      </c>
    </row>
    <row r="776" spans="1:14" ht="31.5" outlineLevel="3" x14ac:dyDescent="0.2">
      <c r="A776" s="4" t="s">
        <v>211</v>
      </c>
      <c r="B776" s="4" t="s">
        <v>199</v>
      </c>
      <c r="C776" s="4" t="s">
        <v>620</v>
      </c>
      <c r="D776" s="4"/>
      <c r="E776" s="8" t="s">
        <v>628</v>
      </c>
      <c r="F776" s="113">
        <f>F777</f>
        <v>12562.2</v>
      </c>
      <c r="G776" s="113">
        <f t="shared" ref="G776:N776" si="465">G777</f>
        <v>0</v>
      </c>
      <c r="H776" s="113">
        <f t="shared" si="465"/>
        <v>12562.2</v>
      </c>
      <c r="I776" s="113">
        <f t="shared" si="465"/>
        <v>11978.3</v>
      </c>
      <c r="J776" s="113">
        <f t="shared" si="465"/>
        <v>0</v>
      </c>
      <c r="K776" s="113">
        <f t="shared" si="465"/>
        <v>11978.3</v>
      </c>
      <c r="L776" s="113">
        <f t="shared" si="465"/>
        <v>12199.1</v>
      </c>
      <c r="M776" s="113">
        <f t="shared" si="465"/>
        <v>0</v>
      </c>
      <c r="N776" s="113">
        <f t="shared" si="465"/>
        <v>12199.1</v>
      </c>
    </row>
    <row r="777" spans="1:14" ht="15.75" outlineLevel="7" x14ac:dyDescent="0.2">
      <c r="A777" s="4" t="s">
        <v>211</v>
      </c>
      <c r="B777" s="4" t="s">
        <v>199</v>
      </c>
      <c r="C777" s="4" t="s">
        <v>398</v>
      </c>
      <c r="D777" s="4"/>
      <c r="E777" s="8" t="s">
        <v>262</v>
      </c>
      <c r="F777" s="113">
        <f>F778+F779</f>
        <v>12562.2</v>
      </c>
      <c r="G777" s="113">
        <f t="shared" ref="G777:N777" si="466">G778+G779</f>
        <v>0</v>
      </c>
      <c r="H777" s="113">
        <f t="shared" si="466"/>
        <v>12562.2</v>
      </c>
      <c r="I777" s="113">
        <f t="shared" si="466"/>
        <v>11978.3</v>
      </c>
      <c r="J777" s="113">
        <f t="shared" si="466"/>
        <v>0</v>
      </c>
      <c r="K777" s="113">
        <f t="shared" si="466"/>
        <v>11978.3</v>
      </c>
      <c r="L777" s="113">
        <f t="shared" si="466"/>
        <v>12199.1</v>
      </c>
      <c r="M777" s="113">
        <f t="shared" si="466"/>
        <v>0</v>
      </c>
      <c r="N777" s="113">
        <f t="shared" si="466"/>
        <v>12199.1</v>
      </c>
    </row>
    <row r="778" spans="1:14" ht="15.75" outlineLevel="7" x14ac:dyDescent="0.2">
      <c r="A778" s="9" t="s">
        <v>211</v>
      </c>
      <c r="B778" s="9" t="s">
        <v>199</v>
      </c>
      <c r="C778" s="9" t="s">
        <v>398</v>
      </c>
      <c r="D778" s="182" t="s">
        <v>17</v>
      </c>
      <c r="E778" s="180" t="s">
        <v>18</v>
      </c>
      <c r="F778" s="1">
        <f>2250+630</f>
        <v>2880</v>
      </c>
      <c r="G778" s="1"/>
      <c r="H778" s="1">
        <f t="shared" ref="H778:H779" si="467">F778+G778</f>
        <v>2880</v>
      </c>
      <c r="I778" s="1">
        <f>1320+630</f>
        <v>1950</v>
      </c>
      <c r="J778" s="1"/>
      <c r="K778" s="1">
        <f t="shared" ref="K778:K779" si="468">I778+J778</f>
        <v>1950</v>
      </c>
      <c r="L778" s="1">
        <f>1520+630</f>
        <v>2150</v>
      </c>
      <c r="M778" s="1"/>
      <c r="N778" s="1">
        <f t="shared" ref="N778:N779" si="469">L778+M778</f>
        <v>2150</v>
      </c>
    </row>
    <row r="779" spans="1:14" ht="15.75" outlineLevel="7" x14ac:dyDescent="0.2">
      <c r="A779" s="9" t="s">
        <v>211</v>
      </c>
      <c r="B779" s="9" t="s">
        <v>199</v>
      </c>
      <c r="C779" s="9" t="s">
        <v>398</v>
      </c>
      <c r="D779" s="182" t="s">
        <v>28</v>
      </c>
      <c r="E779" s="180" t="s">
        <v>29</v>
      </c>
      <c r="F779" s="1">
        <f>100+9582.2</f>
        <v>9682.2000000000007</v>
      </c>
      <c r="G779" s="1"/>
      <c r="H779" s="1">
        <f t="shared" si="467"/>
        <v>9682.2000000000007</v>
      </c>
      <c r="I779" s="1">
        <f>217+9811.3</f>
        <v>10028.299999999999</v>
      </c>
      <c r="J779" s="1"/>
      <c r="K779" s="1">
        <f t="shared" si="468"/>
        <v>10028.299999999999</v>
      </c>
      <c r="L779" s="1">
        <f>217+9832.1</f>
        <v>10049.1</v>
      </c>
      <c r="M779" s="1"/>
      <c r="N779" s="1">
        <f t="shared" si="469"/>
        <v>10049.1</v>
      </c>
    </row>
    <row r="780" spans="1:14" ht="15.75" outlineLevel="4" x14ac:dyDescent="0.2">
      <c r="A780" s="4" t="s">
        <v>211</v>
      </c>
      <c r="B780" s="4" t="s">
        <v>199</v>
      </c>
      <c r="C780" s="4" t="s">
        <v>401</v>
      </c>
      <c r="D780" s="4"/>
      <c r="E780" s="8" t="s">
        <v>629</v>
      </c>
      <c r="F780" s="113">
        <f>F781+F783</f>
        <v>6564.4</v>
      </c>
      <c r="G780" s="113">
        <f t="shared" ref="G780:N780" si="470">G781+G783</f>
        <v>50</v>
      </c>
      <c r="H780" s="113">
        <f t="shared" si="470"/>
        <v>6614.4</v>
      </c>
      <c r="I780" s="113">
        <f t="shared" si="470"/>
        <v>6564.4</v>
      </c>
      <c r="J780" s="113">
        <f t="shared" si="470"/>
        <v>-50</v>
      </c>
      <c r="K780" s="113">
        <f t="shared" si="470"/>
        <v>6514.4</v>
      </c>
      <c r="L780" s="113">
        <f t="shared" si="470"/>
        <v>6564.4</v>
      </c>
      <c r="M780" s="113">
        <f t="shared" si="470"/>
        <v>-50</v>
      </c>
      <c r="N780" s="113">
        <f t="shared" si="470"/>
        <v>6514.4</v>
      </c>
    </row>
    <row r="781" spans="1:14" ht="15.75" outlineLevel="5" x14ac:dyDescent="0.2">
      <c r="A781" s="4" t="s">
        <v>211</v>
      </c>
      <c r="B781" s="4" t="s">
        <v>199</v>
      </c>
      <c r="C781" s="4" t="s">
        <v>406</v>
      </c>
      <c r="D781" s="4"/>
      <c r="E781" s="204" t="s">
        <v>245</v>
      </c>
      <c r="F781" s="113">
        <f>F782</f>
        <v>150</v>
      </c>
      <c r="G781" s="113">
        <f t="shared" ref="G781:N781" si="471">G782</f>
        <v>50</v>
      </c>
      <c r="H781" s="113">
        <f t="shared" si="471"/>
        <v>200</v>
      </c>
      <c r="I781" s="113">
        <f t="shared" si="471"/>
        <v>150</v>
      </c>
      <c r="J781" s="113">
        <f t="shared" si="471"/>
        <v>-50</v>
      </c>
      <c r="K781" s="113">
        <f t="shared" si="471"/>
        <v>100</v>
      </c>
      <c r="L781" s="113">
        <f t="shared" si="471"/>
        <v>150</v>
      </c>
      <c r="M781" s="113">
        <f t="shared" si="471"/>
        <v>-50</v>
      </c>
      <c r="N781" s="113">
        <f t="shared" si="471"/>
        <v>100</v>
      </c>
    </row>
    <row r="782" spans="1:14" ht="15.75" outlineLevel="7" x14ac:dyDescent="0.2">
      <c r="A782" s="9" t="s">
        <v>211</v>
      </c>
      <c r="B782" s="9" t="s">
        <v>199</v>
      </c>
      <c r="C782" s="9" t="s">
        <v>406</v>
      </c>
      <c r="D782" s="9" t="s">
        <v>17</v>
      </c>
      <c r="E782" s="99" t="s">
        <v>18</v>
      </c>
      <c r="F782" s="1">
        <v>150</v>
      </c>
      <c r="G782" s="1">
        <v>50</v>
      </c>
      <c r="H782" s="1">
        <f>F782+G782</f>
        <v>200</v>
      </c>
      <c r="I782" s="1">
        <v>150</v>
      </c>
      <c r="J782" s="1">
        <v>-50</v>
      </c>
      <c r="K782" s="1">
        <f>I782+J782</f>
        <v>100</v>
      </c>
      <c r="L782" s="1">
        <v>150</v>
      </c>
      <c r="M782" s="1">
        <v>-50</v>
      </c>
      <c r="N782" s="1">
        <f>L782+M782</f>
        <v>100</v>
      </c>
    </row>
    <row r="783" spans="1:14" ht="63" outlineLevel="7" x14ac:dyDescent="0.2">
      <c r="A783" s="4" t="s">
        <v>211</v>
      </c>
      <c r="B783" s="4" t="s">
        <v>199</v>
      </c>
      <c r="C783" s="4" t="s">
        <v>408</v>
      </c>
      <c r="D783" s="4"/>
      <c r="E783" s="204" t="s">
        <v>267</v>
      </c>
      <c r="F783" s="113">
        <f>F784</f>
        <v>6414.4</v>
      </c>
      <c r="G783" s="113">
        <f t="shared" ref="G783:N783" si="472">G784</f>
        <v>0</v>
      </c>
      <c r="H783" s="113">
        <f t="shared" si="472"/>
        <v>6414.4</v>
      </c>
      <c r="I783" s="113">
        <f t="shared" si="472"/>
        <v>6414.4</v>
      </c>
      <c r="J783" s="113">
        <f t="shared" si="472"/>
        <v>0</v>
      </c>
      <c r="K783" s="113">
        <f t="shared" si="472"/>
        <v>6414.4</v>
      </c>
      <c r="L783" s="113">
        <f t="shared" si="472"/>
        <v>6414.4</v>
      </c>
      <c r="M783" s="113">
        <f t="shared" si="472"/>
        <v>0</v>
      </c>
      <c r="N783" s="113">
        <f t="shared" si="472"/>
        <v>6414.4</v>
      </c>
    </row>
    <row r="784" spans="1:14" ht="15.75" outlineLevel="7" x14ac:dyDescent="0.2">
      <c r="A784" s="9" t="s">
        <v>211</v>
      </c>
      <c r="B784" s="9" t="s">
        <v>199</v>
      </c>
      <c r="C784" s="9" t="s">
        <v>408</v>
      </c>
      <c r="D784" s="182" t="s">
        <v>28</v>
      </c>
      <c r="E784" s="205" t="s">
        <v>29</v>
      </c>
      <c r="F784" s="1">
        <v>6414.4</v>
      </c>
      <c r="G784" s="1"/>
      <c r="H784" s="1">
        <f>F784+G784</f>
        <v>6414.4</v>
      </c>
      <c r="I784" s="1">
        <v>6414.4</v>
      </c>
      <c r="J784" s="1"/>
      <c r="K784" s="1">
        <f>I784+J784</f>
        <v>6414.4</v>
      </c>
      <c r="L784" s="1">
        <v>6414.4</v>
      </c>
      <c r="M784" s="1"/>
      <c r="N784" s="1">
        <f>L784+M784</f>
        <v>6414.4</v>
      </c>
    </row>
    <row r="785" spans="1:14" s="207" customFormat="1" ht="15.75" outlineLevel="7" x14ac:dyDescent="0.2">
      <c r="A785" s="4" t="s">
        <v>211</v>
      </c>
      <c r="B785" s="198" t="s">
        <v>205</v>
      </c>
      <c r="C785" s="206"/>
      <c r="D785" s="4"/>
      <c r="E785" s="177" t="s">
        <v>206</v>
      </c>
      <c r="F785" s="113">
        <f t="shared" ref="F785:N790" si="473">F786</f>
        <v>366.67</v>
      </c>
      <c r="G785" s="113">
        <f t="shared" si="473"/>
        <v>0</v>
      </c>
      <c r="H785" s="113">
        <f t="shared" si="473"/>
        <v>366.67</v>
      </c>
      <c r="I785" s="113">
        <f t="shared" si="473"/>
        <v>366.67</v>
      </c>
      <c r="J785" s="113">
        <f t="shared" si="473"/>
        <v>0</v>
      </c>
      <c r="K785" s="113">
        <f t="shared" si="473"/>
        <v>366.67</v>
      </c>
      <c r="L785" s="113">
        <f t="shared" si="473"/>
        <v>366.67</v>
      </c>
      <c r="M785" s="113">
        <f t="shared" si="473"/>
        <v>0</v>
      </c>
      <c r="N785" s="113">
        <f t="shared" si="473"/>
        <v>366.67</v>
      </c>
    </row>
    <row r="786" spans="1:14" s="207" customFormat="1" ht="15.75" outlineLevel="7" x14ac:dyDescent="0.2">
      <c r="A786" s="4" t="s">
        <v>211</v>
      </c>
      <c r="B786" s="198" t="s">
        <v>237</v>
      </c>
      <c r="C786" s="9"/>
      <c r="D786" s="9"/>
      <c r="E786" s="177" t="s">
        <v>238</v>
      </c>
      <c r="F786" s="113">
        <f t="shared" si="473"/>
        <v>366.67</v>
      </c>
      <c r="G786" s="113">
        <f t="shared" si="473"/>
        <v>0</v>
      </c>
      <c r="H786" s="113">
        <f t="shared" si="473"/>
        <v>366.67</v>
      </c>
      <c r="I786" s="113">
        <f t="shared" si="473"/>
        <v>366.67</v>
      </c>
      <c r="J786" s="113">
        <f t="shared" si="473"/>
        <v>0</v>
      </c>
      <c r="K786" s="113">
        <f t="shared" si="473"/>
        <v>366.67</v>
      </c>
      <c r="L786" s="113">
        <f t="shared" si="473"/>
        <v>366.67</v>
      </c>
      <c r="M786" s="113">
        <f t="shared" si="473"/>
        <v>0</v>
      </c>
      <c r="N786" s="113">
        <f t="shared" si="473"/>
        <v>366.67</v>
      </c>
    </row>
    <row r="787" spans="1:14" s="207" customFormat="1" ht="15.75" outlineLevel="7" x14ac:dyDescent="0.2">
      <c r="A787" s="4" t="s">
        <v>211</v>
      </c>
      <c r="B787" s="198" t="s">
        <v>237</v>
      </c>
      <c r="C787" s="101" t="s">
        <v>79</v>
      </c>
      <c r="D787" s="101"/>
      <c r="E787" s="102" t="s">
        <v>301</v>
      </c>
      <c r="F787" s="113">
        <f t="shared" si="473"/>
        <v>366.67</v>
      </c>
      <c r="G787" s="113">
        <f t="shared" si="473"/>
        <v>0</v>
      </c>
      <c r="H787" s="113">
        <f t="shared" si="473"/>
        <v>366.67</v>
      </c>
      <c r="I787" s="113">
        <f t="shared" si="473"/>
        <v>366.67</v>
      </c>
      <c r="J787" s="113">
        <f t="shared" si="473"/>
        <v>0</v>
      </c>
      <c r="K787" s="113">
        <f t="shared" si="473"/>
        <v>366.67</v>
      </c>
      <c r="L787" s="113">
        <f t="shared" si="473"/>
        <v>366.67</v>
      </c>
      <c r="M787" s="113">
        <f t="shared" si="473"/>
        <v>0</v>
      </c>
      <c r="N787" s="113">
        <f t="shared" si="473"/>
        <v>366.67</v>
      </c>
    </row>
    <row r="788" spans="1:14" s="207" customFormat="1" ht="15.75" outlineLevel="7" x14ac:dyDescent="0.2">
      <c r="A788" s="4" t="s">
        <v>211</v>
      </c>
      <c r="B788" s="198" t="s">
        <v>237</v>
      </c>
      <c r="C788" s="101" t="s">
        <v>513</v>
      </c>
      <c r="D788" s="101"/>
      <c r="E788" s="102" t="s">
        <v>361</v>
      </c>
      <c r="F788" s="113">
        <f t="shared" si="473"/>
        <v>366.67</v>
      </c>
      <c r="G788" s="113">
        <f t="shared" si="473"/>
        <v>0</v>
      </c>
      <c r="H788" s="113">
        <f t="shared" si="473"/>
        <v>366.67</v>
      </c>
      <c r="I788" s="113">
        <f t="shared" si="473"/>
        <v>366.67</v>
      </c>
      <c r="J788" s="113">
        <f t="shared" si="473"/>
        <v>0</v>
      </c>
      <c r="K788" s="113">
        <f t="shared" si="473"/>
        <v>366.67</v>
      </c>
      <c r="L788" s="113">
        <f t="shared" si="473"/>
        <v>366.67</v>
      </c>
      <c r="M788" s="113">
        <f t="shared" si="473"/>
        <v>0</v>
      </c>
      <c r="N788" s="113">
        <f t="shared" si="473"/>
        <v>366.67</v>
      </c>
    </row>
    <row r="789" spans="1:14" s="207" customFormat="1" ht="31.5" outlineLevel="7" x14ac:dyDescent="0.2">
      <c r="A789" s="4" t="s">
        <v>211</v>
      </c>
      <c r="B789" s="198" t="s">
        <v>237</v>
      </c>
      <c r="C789" s="101" t="s">
        <v>519</v>
      </c>
      <c r="D789" s="101"/>
      <c r="E789" s="102" t="s">
        <v>640</v>
      </c>
      <c r="F789" s="113">
        <f t="shared" si="473"/>
        <v>366.67</v>
      </c>
      <c r="G789" s="113">
        <f t="shared" si="473"/>
        <v>0</v>
      </c>
      <c r="H789" s="113">
        <f t="shared" si="473"/>
        <v>366.67</v>
      </c>
      <c r="I789" s="113">
        <f t="shared" si="473"/>
        <v>366.67</v>
      </c>
      <c r="J789" s="113">
        <f t="shared" si="473"/>
        <v>0</v>
      </c>
      <c r="K789" s="113">
        <f t="shared" si="473"/>
        <v>366.67</v>
      </c>
      <c r="L789" s="113">
        <f t="shared" si="473"/>
        <v>366.67</v>
      </c>
      <c r="M789" s="113">
        <f t="shared" si="473"/>
        <v>0</v>
      </c>
      <c r="N789" s="113">
        <f t="shared" si="473"/>
        <v>366.67</v>
      </c>
    </row>
    <row r="790" spans="1:14" s="207" customFormat="1" ht="15.75" outlineLevel="7" x14ac:dyDescent="0.2">
      <c r="A790" s="4" t="s">
        <v>211</v>
      </c>
      <c r="B790" s="198" t="s">
        <v>237</v>
      </c>
      <c r="C790" s="101" t="s">
        <v>524</v>
      </c>
      <c r="D790" s="179"/>
      <c r="E790" s="102" t="s">
        <v>275</v>
      </c>
      <c r="F790" s="113">
        <f t="shared" si="473"/>
        <v>366.67</v>
      </c>
      <c r="G790" s="113">
        <f t="shared" si="473"/>
        <v>0</v>
      </c>
      <c r="H790" s="113">
        <f t="shared" si="473"/>
        <v>366.67</v>
      </c>
      <c r="I790" s="113">
        <f t="shared" si="473"/>
        <v>366.67</v>
      </c>
      <c r="J790" s="113">
        <f t="shared" si="473"/>
        <v>0</v>
      </c>
      <c r="K790" s="113">
        <f t="shared" si="473"/>
        <v>366.67</v>
      </c>
      <c r="L790" s="113">
        <f t="shared" si="473"/>
        <v>366.67</v>
      </c>
      <c r="M790" s="113">
        <f t="shared" si="473"/>
        <v>0</v>
      </c>
      <c r="N790" s="113">
        <f t="shared" si="473"/>
        <v>366.67</v>
      </c>
    </row>
    <row r="791" spans="1:14" s="207" customFormat="1" ht="15.75" outlineLevel="7" x14ac:dyDescent="0.2">
      <c r="A791" s="9" t="s">
        <v>211</v>
      </c>
      <c r="B791" s="199" t="s">
        <v>237</v>
      </c>
      <c r="C791" s="179" t="s">
        <v>524</v>
      </c>
      <c r="D791" s="179" t="s">
        <v>28</v>
      </c>
      <c r="E791" s="180" t="s">
        <v>29</v>
      </c>
      <c r="F791" s="1">
        <v>366.67</v>
      </c>
      <c r="G791" s="1"/>
      <c r="H791" s="1">
        <f>F791+G791</f>
        <v>366.67</v>
      </c>
      <c r="I791" s="1">
        <v>366.67</v>
      </c>
      <c r="J791" s="1"/>
      <c r="K791" s="1">
        <f>I791+J791</f>
        <v>366.67</v>
      </c>
      <c r="L791" s="1">
        <v>366.67</v>
      </c>
      <c r="M791" s="1"/>
      <c r="N791" s="1">
        <f>L791+M791</f>
        <v>366.67</v>
      </c>
    </row>
    <row r="792" spans="1:14" ht="15.75" outlineLevel="7" x14ac:dyDescent="0.2">
      <c r="A792" s="9"/>
      <c r="B792" s="9"/>
      <c r="C792" s="9"/>
      <c r="D792" s="9"/>
      <c r="E792" s="99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x14ac:dyDescent="0.2">
      <c r="A793" s="4" t="s">
        <v>217</v>
      </c>
      <c r="B793" s="4"/>
      <c r="C793" s="4"/>
      <c r="D793" s="4"/>
      <c r="E793" s="8" t="s">
        <v>314</v>
      </c>
      <c r="F793" s="113">
        <f t="shared" ref="F793:N793" si="474">F794+F801+F810+F817+F856</f>
        <v>342977.57332999998</v>
      </c>
      <c r="G793" s="113">
        <f t="shared" si="474"/>
        <v>950</v>
      </c>
      <c r="H793" s="113">
        <f t="shared" si="474"/>
        <v>343927.57332999998</v>
      </c>
      <c r="I793" s="113">
        <f t="shared" si="474"/>
        <v>328330.5</v>
      </c>
      <c r="J793" s="113"/>
      <c r="K793" s="113">
        <f t="shared" si="474"/>
        <v>328330.5</v>
      </c>
      <c r="L793" s="113">
        <f t="shared" si="474"/>
        <v>328330.5</v>
      </c>
      <c r="M793" s="113"/>
      <c r="N793" s="113">
        <f t="shared" si="474"/>
        <v>328330.5</v>
      </c>
    </row>
    <row r="794" spans="1:14" ht="15.75" x14ac:dyDescent="0.2">
      <c r="A794" s="4" t="s">
        <v>217</v>
      </c>
      <c r="B794" s="4" t="s">
        <v>136</v>
      </c>
      <c r="C794" s="4"/>
      <c r="D794" s="4"/>
      <c r="E794" s="177" t="s">
        <v>137</v>
      </c>
      <c r="F794" s="113">
        <f t="shared" ref="F794:N799" si="475">F795</f>
        <v>43.3</v>
      </c>
      <c r="G794" s="113">
        <f t="shared" si="475"/>
        <v>0</v>
      </c>
      <c r="H794" s="113">
        <f t="shared" si="475"/>
        <v>43.3</v>
      </c>
      <c r="I794" s="113">
        <f t="shared" si="475"/>
        <v>43.3</v>
      </c>
      <c r="J794" s="113"/>
      <c r="K794" s="113">
        <f t="shared" si="475"/>
        <v>43.3</v>
      </c>
      <c r="L794" s="113">
        <f t="shared" si="475"/>
        <v>43.3</v>
      </c>
      <c r="M794" s="113"/>
      <c r="N794" s="113">
        <f t="shared" si="475"/>
        <v>43.3</v>
      </c>
    </row>
    <row r="795" spans="1:14" ht="15.75" outlineLevel="1" x14ac:dyDescent="0.2">
      <c r="A795" s="4" t="s">
        <v>217</v>
      </c>
      <c r="B795" s="4" t="s">
        <v>140</v>
      </c>
      <c r="C795" s="4"/>
      <c r="D795" s="4"/>
      <c r="E795" s="8" t="s">
        <v>141</v>
      </c>
      <c r="F795" s="113">
        <f t="shared" si="475"/>
        <v>43.3</v>
      </c>
      <c r="G795" s="113">
        <f t="shared" si="475"/>
        <v>0</v>
      </c>
      <c r="H795" s="113">
        <f t="shared" si="475"/>
        <v>43.3</v>
      </c>
      <c r="I795" s="113">
        <f t="shared" si="475"/>
        <v>43.3</v>
      </c>
      <c r="J795" s="113"/>
      <c r="K795" s="113">
        <f t="shared" si="475"/>
        <v>43.3</v>
      </c>
      <c r="L795" s="113">
        <f t="shared" si="475"/>
        <v>43.3</v>
      </c>
      <c r="M795" s="113"/>
      <c r="N795" s="113">
        <f t="shared" si="475"/>
        <v>43.3</v>
      </c>
    </row>
    <row r="796" spans="1:14" ht="31.5" outlineLevel="2" x14ac:dyDescent="0.2">
      <c r="A796" s="4" t="s">
        <v>217</v>
      </c>
      <c r="B796" s="4" t="s">
        <v>140</v>
      </c>
      <c r="C796" s="4" t="s">
        <v>21</v>
      </c>
      <c r="D796" s="4"/>
      <c r="E796" s="8" t="s">
        <v>302</v>
      </c>
      <c r="F796" s="113">
        <f t="shared" si="475"/>
        <v>43.3</v>
      </c>
      <c r="G796" s="113">
        <f t="shared" si="475"/>
        <v>0</v>
      </c>
      <c r="H796" s="113">
        <f t="shared" si="475"/>
        <v>43.3</v>
      </c>
      <c r="I796" s="113">
        <f t="shared" si="475"/>
        <v>43.3</v>
      </c>
      <c r="J796" s="113"/>
      <c r="K796" s="113">
        <f t="shared" si="475"/>
        <v>43.3</v>
      </c>
      <c r="L796" s="113">
        <f t="shared" si="475"/>
        <v>43.3</v>
      </c>
      <c r="M796" s="113"/>
      <c r="N796" s="113">
        <f t="shared" si="475"/>
        <v>43.3</v>
      </c>
    </row>
    <row r="797" spans="1:14" ht="15.75" outlineLevel="3" x14ac:dyDescent="0.2">
      <c r="A797" s="4" t="s">
        <v>217</v>
      </c>
      <c r="B797" s="4" t="s">
        <v>140</v>
      </c>
      <c r="C797" s="4" t="s">
        <v>362</v>
      </c>
      <c r="D797" s="4"/>
      <c r="E797" s="8" t="s">
        <v>361</v>
      </c>
      <c r="F797" s="113">
        <f t="shared" si="475"/>
        <v>43.3</v>
      </c>
      <c r="G797" s="113">
        <f t="shared" si="475"/>
        <v>0</v>
      </c>
      <c r="H797" s="113">
        <f t="shared" si="475"/>
        <v>43.3</v>
      </c>
      <c r="I797" s="113">
        <f t="shared" si="475"/>
        <v>43.3</v>
      </c>
      <c r="J797" s="113"/>
      <c r="K797" s="113">
        <f t="shared" si="475"/>
        <v>43.3</v>
      </c>
      <c r="L797" s="113">
        <f t="shared" si="475"/>
        <v>43.3</v>
      </c>
      <c r="M797" s="113"/>
      <c r="N797" s="113">
        <f t="shared" si="475"/>
        <v>43.3</v>
      </c>
    </row>
    <row r="798" spans="1:14" ht="31.5" outlineLevel="4" x14ac:dyDescent="0.2">
      <c r="A798" s="4" t="s">
        <v>217</v>
      </c>
      <c r="B798" s="4" t="s">
        <v>140</v>
      </c>
      <c r="C798" s="4" t="s">
        <v>363</v>
      </c>
      <c r="D798" s="4"/>
      <c r="E798" s="8" t="s">
        <v>628</v>
      </c>
      <c r="F798" s="113">
        <f t="shared" si="475"/>
        <v>43.3</v>
      </c>
      <c r="G798" s="113">
        <f t="shared" si="475"/>
        <v>0</v>
      </c>
      <c r="H798" s="113">
        <f t="shared" si="475"/>
        <v>43.3</v>
      </c>
      <c r="I798" s="113">
        <f t="shared" si="475"/>
        <v>43.3</v>
      </c>
      <c r="J798" s="113"/>
      <c r="K798" s="113">
        <f t="shared" si="475"/>
        <v>43.3</v>
      </c>
      <c r="L798" s="113">
        <f t="shared" si="475"/>
        <v>43.3</v>
      </c>
      <c r="M798" s="113"/>
      <c r="N798" s="113">
        <f t="shared" si="475"/>
        <v>43.3</v>
      </c>
    </row>
    <row r="799" spans="1:14" ht="15.75" outlineLevel="5" x14ac:dyDescent="0.2">
      <c r="A799" s="4" t="s">
        <v>217</v>
      </c>
      <c r="B799" s="4" t="s">
        <v>140</v>
      </c>
      <c r="C799" s="4" t="s">
        <v>358</v>
      </c>
      <c r="D799" s="4"/>
      <c r="E799" s="8" t="s">
        <v>30</v>
      </c>
      <c r="F799" s="113">
        <f t="shared" si="475"/>
        <v>43.3</v>
      </c>
      <c r="G799" s="113">
        <f t="shared" si="475"/>
        <v>0</v>
      </c>
      <c r="H799" s="113">
        <f t="shared" si="475"/>
        <v>43.3</v>
      </c>
      <c r="I799" s="113">
        <f t="shared" si="475"/>
        <v>43.3</v>
      </c>
      <c r="J799" s="113"/>
      <c r="K799" s="113">
        <f t="shared" si="475"/>
        <v>43.3</v>
      </c>
      <c r="L799" s="113">
        <f t="shared" si="475"/>
        <v>43.3</v>
      </c>
      <c r="M799" s="113"/>
      <c r="N799" s="113">
        <f t="shared" si="475"/>
        <v>43.3</v>
      </c>
    </row>
    <row r="800" spans="1:14" ht="15.75" outlineLevel="7" x14ac:dyDescent="0.2">
      <c r="A800" s="9" t="s">
        <v>217</v>
      </c>
      <c r="B800" s="9" t="s">
        <v>140</v>
      </c>
      <c r="C800" s="9" t="s">
        <v>358</v>
      </c>
      <c r="D800" s="9" t="s">
        <v>6</v>
      </c>
      <c r="E800" s="99" t="s">
        <v>7</v>
      </c>
      <c r="F800" s="178">
        <v>43.3</v>
      </c>
      <c r="G800" s="178"/>
      <c r="H800" s="1">
        <f>F800+G800</f>
        <v>43.3</v>
      </c>
      <c r="I800" s="1">
        <v>43.3</v>
      </c>
      <c r="J800" s="1"/>
      <c r="K800" s="1">
        <f>I800+J800</f>
        <v>43.3</v>
      </c>
      <c r="L800" s="1">
        <v>43.3</v>
      </c>
      <c r="M800" s="1"/>
      <c r="N800" s="1">
        <f>L800+M800</f>
        <v>43.3</v>
      </c>
    </row>
    <row r="801" spans="1:14" ht="15.75" outlineLevel="7" x14ac:dyDescent="0.2">
      <c r="A801" s="4" t="s">
        <v>217</v>
      </c>
      <c r="B801" s="4" t="s">
        <v>164</v>
      </c>
      <c r="C801" s="9"/>
      <c r="D801" s="9"/>
      <c r="E801" s="177" t="s">
        <v>165</v>
      </c>
      <c r="F801" s="113">
        <f>F802</f>
        <v>307.70000000000005</v>
      </c>
      <c r="G801" s="113"/>
      <c r="H801" s="113">
        <f t="shared" ref="H801:N805" si="476">H802</f>
        <v>307.70000000000005</v>
      </c>
      <c r="I801" s="113">
        <f t="shared" si="476"/>
        <v>307.70000000000005</v>
      </c>
      <c r="J801" s="113"/>
      <c r="K801" s="113">
        <f t="shared" si="476"/>
        <v>307.70000000000005</v>
      </c>
      <c r="L801" s="113">
        <f t="shared" si="476"/>
        <v>307.70000000000005</v>
      </c>
      <c r="M801" s="113"/>
      <c r="N801" s="113">
        <f t="shared" si="476"/>
        <v>307.70000000000005</v>
      </c>
    </row>
    <row r="802" spans="1:14" ht="15.75" outlineLevel="1" x14ac:dyDescent="0.2">
      <c r="A802" s="4" t="s">
        <v>217</v>
      </c>
      <c r="B802" s="4" t="s">
        <v>172</v>
      </c>
      <c r="C802" s="4"/>
      <c r="D802" s="4"/>
      <c r="E802" s="8" t="s">
        <v>173</v>
      </c>
      <c r="F802" s="113">
        <f>F803</f>
        <v>307.70000000000005</v>
      </c>
      <c r="G802" s="113"/>
      <c r="H802" s="113">
        <f t="shared" si="476"/>
        <v>307.70000000000005</v>
      </c>
      <c r="I802" s="113">
        <f t="shared" si="476"/>
        <v>307.70000000000005</v>
      </c>
      <c r="J802" s="113"/>
      <c r="K802" s="113">
        <f t="shared" si="476"/>
        <v>307.70000000000005</v>
      </c>
      <c r="L802" s="113">
        <f t="shared" si="476"/>
        <v>307.70000000000005</v>
      </c>
      <c r="M802" s="113"/>
      <c r="N802" s="113">
        <f t="shared" si="476"/>
        <v>307.70000000000005</v>
      </c>
    </row>
    <row r="803" spans="1:14" ht="31.5" outlineLevel="2" x14ac:dyDescent="0.2">
      <c r="A803" s="4" t="s">
        <v>217</v>
      </c>
      <c r="B803" s="4" t="s">
        <v>172</v>
      </c>
      <c r="C803" s="4" t="s">
        <v>54</v>
      </c>
      <c r="D803" s="4"/>
      <c r="E803" s="8" t="s">
        <v>296</v>
      </c>
      <c r="F803" s="113">
        <f>F804</f>
        <v>307.70000000000005</v>
      </c>
      <c r="G803" s="113"/>
      <c r="H803" s="113">
        <f t="shared" si="476"/>
        <v>307.70000000000005</v>
      </c>
      <c r="I803" s="113">
        <f t="shared" si="476"/>
        <v>307.70000000000005</v>
      </c>
      <c r="J803" s="113"/>
      <c r="K803" s="113">
        <f t="shared" si="476"/>
        <v>307.70000000000005</v>
      </c>
      <c r="L803" s="113">
        <f t="shared" si="476"/>
        <v>307.70000000000005</v>
      </c>
      <c r="M803" s="113"/>
      <c r="N803" s="113">
        <f t="shared" si="476"/>
        <v>307.70000000000005</v>
      </c>
    </row>
    <row r="804" spans="1:14" ht="15.75" outlineLevel="3" x14ac:dyDescent="0.2">
      <c r="A804" s="4" t="s">
        <v>217</v>
      </c>
      <c r="B804" s="4" t="s">
        <v>172</v>
      </c>
      <c r="C804" s="4" t="s">
        <v>95</v>
      </c>
      <c r="D804" s="4"/>
      <c r="E804" s="8" t="s">
        <v>361</v>
      </c>
      <c r="F804" s="113">
        <f>F805</f>
        <v>307.70000000000005</v>
      </c>
      <c r="G804" s="113"/>
      <c r="H804" s="113">
        <f t="shared" si="476"/>
        <v>307.70000000000005</v>
      </c>
      <c r="I804" s="113">
        <f t="shared" si="476"/>
        <v>307.70000000000005</v>
      </c>
      <c r="J804" s="113"/>
      <c r="K804" s="113">
        <f t="shared" si="476"/>
        <v>307.70000000000005</v>
      </c>
      <c r="L804" s="113">
        <f t="shared" si="476"/>
        <v>307.70000000000005</v>
      </c>
      <c r="M804" s="113"/>
      <c r="N804" s="113">
        <f t="shared" si="476"/>
        <v>307.70000000000005</v>
      </c>
    </row>
    <row r="805" spans="1:14" ht="31.5" outlineLevel="4" x14ac:dyDescent="0.2">
      <c r="A805" s="4" t="s">
        <v>217</v>
      </c>
      <c r="B805" s="4" t="s">
        <v>172</v>
      </c>
      <c r="C805" s="4" t="s">
        <v>426</v>
      </c>
      <c r="D805" s="4"/>
      <c r="E805" s="8" t="s">
        <v>672</v>
      </c>
      <c r="F805" s="113">
        <f>F806</f>
        <v>307.70000000000005</v>
      </c>
      <c r="G805" s="113"/>
      <c r="H805" s="113">
        <f t="shared" si="476"/>
        <v>307.70000000000005</v>
      </c>
      <c r="I805" s="113">
        <f t="shared" si="476"/>
        <v>307.70000000000005</v>
      </c>
      <c r="J805" s="113"/>
      <c r="K805" s="113">
        <f t="shared" si="476"/>
        <v>307.70000000000005</v>
      </c>
      <c r="L805" s="113">
        <f t="shared" si="476"/>
        <v>307.70000000000005</v>
      </c>
      <c r="M805" s="113"/>
      <c r="N805" s="113">
        <f t="shared" si="476"/>
        <v>307.70000000000005</v>
      </c>
    </row>
    <row r="806" spans="1:14" ht="15.75" outlineLevel="5" x14ac:dyDescent="0.2">
      <c r="A806" s="4" t="s">
        <v>217</v>
      </c>
      <c r="B806" s="4" t="s">
        <v>172</v>
      </c>
      <c r="C806" s="4" t="s">
        <v>429</v>
      </c>
      <c r="D806" s="4"/>
      <c r="E806" s="8" t="s">
        <v>92</v>
      </c>
      <c r="F806" s="113">
        <f>F807+F808+F809</f>
        <v>307.70000000000005</v>
      </c>
      <c r="G806" s="113"/>
      <c r="H806" s="113">
        <f t="shared" ref="H806:N806" si="477">H807+H808+H809</f>
        <v>307.70000000000005</v>
      </c>
      <c r="I806" s="113">
        <f t="shared" si="477"/>
        <v>307.70000000000005</v>
      </c>
      <c r="J806" s="113"/>
      <c r="K806" s="113">
        <f t="shared" si="477"/>
        <v>307.70000000000005</v>
      </c>
      <c r="L806" s="113">
        <f t="shared" si="477"/>
        <v>307.70000000000005</v>
      </c>
      <c r="M806" s="113"/>
      <c r="N806" s="113">
        <f t="shared" si="477"/>
        <v>307.70000000000005</v>
      </c>
    </row>
    <row r="807" spans="1:14" ht="15.75" outlineLevel="7" x14ac:dyDescent="0.2">
      <c r="A807" s="9" t="s">
        <v>217</v>
      </c>
      <c r="B807" s="9" t="s">
        <v>172</v>
      </c>
      <c r="C807" s="9" t="s">
        <v>429</v>
      </c>
      <c r="D807" s="9" t="s">
        <v>6</v>
      </c>
      <c r="E807" s="99" t="s">
        <v>7</v>
      </c>
      <c r="F807" s="1">
        <v>109.9</v>
      </c>
      <c r="G807" s="1">
        <v>53.7</v>
      </c>
      <c r="H807" s="1">
        <f t="shared" ref="H807:H809" si="478">F807+G807</f>
        <v>163.60000000000002</v>
      </c>
      <c r="I807" s="1">
        <v>109.9</v>
      </c>
      <c r="J807" s="1">
        <v>53.7</v>
      </c>
      <c r="K807" s="1">
        <f t="shared" ref="K807:K809" si="479">I807+J807</f>
        <v>163.60000000000002</v>
      </c>
      <c r="L807" s="1">
        <v>109.9</v>
      </c>
      <c r="M807" s="1">
        <v>53.7</v>
      </c>
      <c r="N807" s="1">
        <f t="shared" ref="N807:N809" si="480">L807+M807</f>
        <v>163.60000000000002</v>
      </c>
    </row>
    <row r="808" spans="1:14" ht="15.75" outlineLevel="7" x14ac:dyDescent="0.2">
      <c r="A808" s="9" t="s">
        <v>217</v>
      </c>
      <c r="B808" s="9" t="s">
        <v>172</v>
      </c>
      <c r="C808" s="9" t="s">
        <v>429</v>
      </c>
      <c r="D808" s="9" t="s">
        <v>28</v>
      </c>
      <c r="E808" s="99" t="s">
        <v>29</v>
      </c>
      <c r="F808" s="1">
        <v>73.7</v>
      </c>
      <c r="G808" s="1">
        <v>-53.7</v>
      </c>
      <c r="H808" s="1">
        <f t="shared" si="478"/>
        <v>20</v>
      </c>
      <c r="I808" s="100">
        <v>73.7</v>
      </c>
      <c r="J808" s="1">
        <v>-53.7</v>
      </c>
      <c r="K808" s="1">
        <f t="shared" si="479"/>
        <v>20</v>
      </c>
      <c r="L808" s="100">
        <v>73.7</v>
      </c>
      <c r="M808" s="1">
        <v>-53.7</v>
      </c>
      <c r="N808" s="1">
        <f t="shared" si="480"/>
        <v>20</v>
      </c>
    </row>
    <row r="809" spans="1:14" ht="15.75" outlineLevel="7" x14ac:dyDescent="0.2">
      <c r="A809" s="9" t="s">
        <v>217</v>
      </c>
      <c r="B809" s="9" t="s">
        <v>172</v>
      </c>
      <c r="C809" s="9" t="s">
        <v>429</v>
      </c>
      <c r="D809" s="9" t="s">
        <v>13</v>
      </c>
      <c r="E809" s="99" t="s">
        <v>14</v>
      </c>
      <c r="F809" s="1">
        <v>124.1</v>
      </c>
      <c r="G809" s="1"/>
      <c r="H809" s="1">
        <f t="shared" si="478"/>
        <v>124.1</v>
      </c>
      <c r="I809" s="100">
        <v>124.1</v>
      </c>
      <c r="J809" s="100"/>
      <c r="K809" s="1">
        <f t="shared" si="479"/>
        <v>124.1</v>
      </c>
      <c r="L809" s="100">
        <v>124.1</v>
      </c>
      <c r="M809" s="100"/>
      <c r="N809" s="1">
        <f t="shared" si="480"/>
        <v>124.1</v>
      </c>
    </row>
    <row r="810" spans="1:14" ht="15.75" outlineLevel="7" x14ac:dyDescent="0.2">
      <c r="A810" s="4" t="s">
        <v>217</v>
      </c>
      <c r="B810" s="4" t="s">
        <v>184</v>
      </c>
      <c r="C810" s="9"/>
      <c r="D810" s="9"/>
      <c r="E810" s="8" t="s">
        <v>185</v>
      </c>
      <c r="F810" s="113">
        <f t="shared" ref="F810:N815" si="481">F811</f>
        <v>166.6</v>
      </c>
      <c r="G810" s="113">
        <f t="shared" si="481"/>
        <v>0</v>
      </c>
      <c r="H810" s="113">
        <f t="shared" si="481"/>
        <v>166.6</v>
      </c>
      <c r="I810" s="113">
        <f t="shared" si="481"/>
        <v>166.6</v>
      </c>
      <c r="J810" s="113">
        <f t="shared" si="481"/>
        <v>0</v>
      </c>
      <c r="K810" s="113">
        <f t="shared" si="481"/>
        <v>166.6</v>
      </c>
      <c r="L810" s="113">
        <f t="shared" si="481"/>
        <v>166.6</v>
      </c>
      <c r="M810" s="113">
        <f t="shared" si="481"/>
        <v>0</v>
      </c>
      <c r="N810" s="113">
        <f t="shared" si="481"/>
        <v>166.6</v>
      </c>
    </row>
    <row r="811" spans="1:14" ht="15.75" outlineLevel="7" x14ac:dyDescent="0.2">
      <c r="A811" s="4" t="s">
        <v>217</v>
      </c>
      <c r="B811" s="4" t="s">
        <v>235</v>
      </c>
      <c r="C811" s="4"/>
      <c r="D811" s="4"/>
      <c r="E811" s="177" t="s">
        <v>236</v>
      </c>
      <c r="F811" s="113">
        <f t="shared" si="481"/>
        <v>166.6</v>
      </c>
      <c r="G811" s="113">
        <f t="shared" si="481"/>
        <v>0</v>
      </c>
      <c r="H811" s="113">
        <f t="shared" si="481"/>
        <v>166.6</v>
      </c>
      <c r="I811" s="113">
        <f t="shared" si="481"/>
        <v>166.6</v>
      </c>
      <c r="J811" s="113">
        <f t="shared" si="481"/>
        <v>0</v>
      </c>
      <c r="K811" s="113">
        <f t="shared" si="481"/>
        <v>166.6</v>
      </c>
      <c r="L811" s="113">
        <f t="shared" si="481"/>
        <v>166.6</v>
      </c>
      <c r="M811" s="113">
        <f t="shared" si="481"/>
        <v>0</v>
      </c>
      <c r="N811" s="113">
        <f t="shared" si="481"/>
        <v>166.6</v>
      </c>
    </row>
    <row r="812" spans="1:14" ht="31.5" outlineLevel="7" x14ac:dyDescent="0.2">
      <c r="A812" s="4" t="s">
        <v>217</v>
      </c>
      <c r="B812" s="4" t="s">
        <v>235</v>
      </c>
      <c r="C812" s="4" t="s">
        <v>24</v>
      </c>
      <c r="D812" s="4"/>
      <c r="E812" s="8" t="s">
        <v>297</v>
      </c>
      <c r="F812" s="113">
        <f t="shared" si="481"/>
        <v>166.6</v>
      </c>
      <c r="G812" s="113">
        <f t="shared" si="481"/>
        <v>0</v>
      </c>
      <c r="H812" s="113">
        <f t="shared" si="481"/>
        <v>166.6</v>
      </c>
      <c r="I812" s="113">
        <f t="shared" si="481"/>
        <v>166.6</v>
      </c>
      <c r="J812" s="113">
        <f t="shared" si="481"/>
        <v>0</v>
      </c>
      <c r="K812" s="113">
        <f t="shared" si="481"/>
        <v>166.6</v>
      </c>
      <c r="L812" s="113">
        <f t="shared" si="481"/>
        <v>166.6</v>
      </c>
      <c r="M812" s="113">
        <f t="shared" si="481"/>
        <v>0</v>
      </c>
      <c r="N812" s="113">
        <f t="shared" si="481"/>
        <v>166.6</v>
      </c>
    </row>
    <row r="813" spans="1:14" ht="15.75" outlineLevel="7" x14ac:dyDescent="0.2">
      <c r="A813" s="4" t="s">
        <v>217</v>
      </c>
      <c r="B813" s="4" t="s">
        <v>235</v>
      </c>
      <c r="C813" s="4" t="s">
        <v>433</v>
      </c>
      <c r="D813" s="4"/>
      <c r="E813" s="8" t="s">
        <v>361</v>
      </c>
      <c r="F813" s="113">
        <f t="shared" si="481"/>
        <v>166.6</v>
      </c>
      <c r="G813" s="113">
        <f t="shared" si="481"/>
        <v>0</v>
      </c>
      <c r="H813" s="113">
        <f t="shared" si="481"/>
        <v>166.6</v>
      </c>
      <c r="I813" s="113">
        <f t="shared" si="481"/>
        <v>166.6</v>
      </c>
      <c r="J813" s="113">
        <f t="shared" si="481"/>
        <v>0</v>
      </c>
      <c r="K813" s="113">
        <f t="shared" si="481"/>
        <v>166.6</v>
      </c>
      <c r="L813" s="113">
        <f t="shared" si="481"/>
        <v>166.6</v>
      </c>
      <c r="M813" s="113">
        <f t="shared" si="481"/>
        <v>0</v>
      </c>
      <c r="N813" s="113">
        <f t="shared" si="481"/>
        <v>166.6</v>
      </c>
    </row>
    <row r="814" spans="1:14" ht="31.5" outlineLevel="7" x14ac:dyDescent="0.2">
      <c r="A814" s="4" t="s">
        <v>217</v>
      </c>
      <c r="B814" s="4" t="s">
        <v>235</v>
      </c>
      <c r="C814" s="181" t="s">
        <v>460</v>
      </c>
      <c r="D814" s="195"/>
      <c r="E814" s="102" t="s">
        <v>639</v>
      </c>
      <c r="F814" s="113">
        <f t="shared" si="481"/>
        <v>166.6</v>
      </c>
      <c r="G814" s="113">
        <f t="shared" si="481"/>
        <v>0</v>
      </c>
      <c r="H814" s="113">
        <f t="shared" si="481"/>
        <v>166.6</v>
      </c>
      <c r="I814" s="113">
        <f t="shared" si="481"/>
        <v>166.6</v>
      </c>
      <c r="J814" s="113">
        <f t="shared" si="481"/>
        <v>0</v>
      </c>
      <c r="K814" s="113">
        <f t="shared" si="481"/>
        <v>166.6</v>
      </c>
      <c r="L814" s="113">
        <f t="shared" si="481"/>
        <v>166.6</v>
      </c>
      <c r="M814" s="113">
        <f t="shared" si="481"/>
        <v>0</v>
      </c>
      <c r="N814" s="113">
        <f t="shared" si="481"/>
        <v>166.6</v>
      </c>
    </row>
    <row r="815" spans="1:14" ht="15.75" outlineLevel="7" x14ac:dyDescent="0.2">
      <c r="A815" s="4" t="s">
        <v>217</v>
      </c>
      <c r="B815" s="4" t="s">
        <v>235</v>
      </c>
      <c r="C815" s="181" t="s">
        <v>464</v>
      </c>
      <c r="D815" s="181"/>
      <c r="E815" s="102" t="s">
        <v>298</v>
      </c>
      <c r="F815" s="113">
        <f t="shared" si="481"/>
        <v>166.6</v>
      </c>
      <c r="G815" s="113">
        <f t="shared" si="481"/>
        <v>0</v>
      </c>
      <c r="H815" s="113">
        <f t="shared" si="481"/>
        <v>166.6</v>
      </c>
      <c r="I815" s="113">
        <f t="shared" si="481"/>
        <v>166.6</v>
      </c>
      <c r="J815" s="113">
        <f t="shared" si="481"/>
        <v>0</v>
      </c>
      <c r="K815" s="113">
        <f t="shared" si="481"/>
        <v>166.6</v>
      </c>
      <c r="L815" s="113">
        <f t="shared" si="481"/>
        <v>166.6</v>
      </c>
      <c r="M815" s="113">
        <f t="shared" si="481"/>
        <v>0</v>
      </c>
      <c r="N815" s="113">
        <f t="shared" si="481"/>
        <v>166.6</v>
      </c>
    </row>
    <row r="816" spans="1:14" ht="15.75" outlineLevel="7" x14ac:dyDescent="0.2">
      <c r="A816" s="9" t="s">
        <v>217</v>
      </c>
      <c r="B816" s="9" t="s">
        <v>235</v>
      </c>
      <c r="C816" s="182" t="s">
        <v>464</v>
      </c>
      <c r="D816" s="183" t="s">
        <v>28</v>
      </c>
      <c r="E816" s="180" t="s">
        <v>29</v>
      </c>
      <c r="F816" s="1">
        <v>166.6</v>
      </c>
      <c r="G816" s="1"/>
      <c r="H816" s="1">
        <f>F816+G816</f>
        <v>166.6</v>
      </c>
      <c r="I816" s="100">
        <v>166.6</v>
      </c>
      <c r="J816" s="100"/>
      <c r="K816" s="1">
        <f>I816+J816</f>
        <v>166.6</v>
      </c>
      <c r="L816" s="100">
        <v>166.6</v>
      </c>
      <c r="M816" s="100"/>
      <c r="N816" s="1">
        <f>L816+M816</f>
        <v>166.6</v>
      </c>
    </row>
    <row r="817" spans="1:14" ht="15.75" outlineLevel="7" x14ac:dyDescent="0.2">
      <c r="A817" s="4" t="s">
        <v>217</v>
      </c>
      <c r="B817" s="4" t="s">
        <v>142</v>
      </c>
      <c r="C817" s="182"/>
      <c r="D817" s="183"/>
      <c r="E817" s="102" t="s">
        <v>143</v>
      </c>
      <c r="F817" s="113">
        <f t="shared" ref="F817:N817" si="482">F818+F828+F834</f>
        <v>93980.673330000005</v>
      </c>
      <c r="G817" s="113">
        <f t="shared" si="482"/>
        <v>700</v>
      </c>
      <c r="H817" s="113">
        <f t="shared" si="482"/>
        <v>94680.673330000005</v>
      </c>
      <c r="I817" s="113">
        <f t="shared" si="482"/>
        <v>93573.3</v>
      </c>
      <c r="J817" s="113"/>
      <c r="K817" s="113">
        <f t="shared" si="482"/>
        <v>93573.3</v>
      </c>
      <c r="L817" s="113">
        <f t="shared" si="482"/>
        <v>93573.3</v>
      </c>
      <c r="M817" s="113"/>
      <c r="N817" s="113">
        <f t="shared" si="482"/>
        <v>93573.3</v>
      </c>
    </row>
    <row r="818" spans="1:14" ht="15.75" outlineLevel="7" x14ac:dyDescent="0.2">
      <c r="A818" s="4" t="s">
        <v>217</v>
      </c>
      <c r="B818" s="4" t="s">
        <v>215</v>
      </c>
      <c r="C818" s="182"/>
      <c r="D818" s="183"/>
      <c r="E818" s="102" t="s">
        <v>216</v>
      </c>
      <c r="F818" s="113">
        <f>F819</f>
        <v>74298.8</v>
      </c>
      <c r="G818" s="113">
        <f t="shared" ref="G818:N826" si="483">G819</f>
        <v>700</v>
      </c>
      <c r="H818" s="113">
        <f t="shared" si="483"/>
        <v>74998.8</v>
      </c>
      <c r="I818" s="113">
        <f t="shared" si="483"/>
        <v>74298.8</v>
      </c>
      <c r="J818" s="113"/>
      <c r="K818" s="113">
        <f t="shared" si="483"/>
        <v>74298.8</v>
      </c>
      <c r="L818" s="113">
        <f t="shared" si="483"/>
        <v>74298.8</v>
      </c>
      <c r="M818" s="113"/>
      <c r="N818" s="113">
        <f t="shared" si="483"/>
        <v>74298.8</v>
      </c>
    </row>
    <row r="819" spans="1:14" ht="31.5" outlineLevel="7" x14ac:dyDescent="0.2">
      <c r="A819" s="4" t="s">
        <v>217</v>
      </c>
      <c r="B819" s="4" t="s">
        <v>215</v>
      </c>
      <c r="C819" s="4" t="s">
        <v>54</v>
      </c>
      <c r="D819" s="4"/>
      <c r="E819" s="8" t="s">
        <v>296</v>
      </c>
      <c r="F819" s="113">
        <f t="shared" ref="F819:N819" si="484">F824+F820</f>
        <v>74298.8</v>
      </c>
      <c r="G819" s="113">
        <f t="shared" si="484"/>
        <v>700</v>
      </c>
      <c r="H819" s="113">
        <f t="shared" si="484"/>
        <v>74998.8</v>
      </c>
      <c r="I819" s="113">
        <f t="shared" si="484"/>
        <v>74298.8</v>
      </c>
      <c r="J819" s="113"/>
      <c r="K819" s="113">
        <f t="shared" si="484"/>
        <v>74298.8</v>
      </c>
      <c r="L819" s="113">
        <f t="shared" si="484"/>
        <v>74298.8</v>
      </c>
      <c r="M819" s="113"/>
      <c r="N819" s="113">
        <f t="shared" si="484"/>
        <v>74298.8</v>
      </c>
    </row>
    <row r="820" spans="1:14" ht="15.75" outlineLevel="2" x14ac:dyDescent="0.2">
      <c r="A820" s="4" t="s">
        <v>217</v>
      </c>
      <c r="B820" s="4" t="s">
        <v>215</v>
      </c>
      <c r="C820" s="4" t="s">
        <v>70</v>
      </c>
      <c r="D820" s="4"/>
      <c r="E820" s="8" t="s">
        <v>366</v>
      </c>
      <c r="F820" s="113"/>
      <c r="G820" s="113">
        <f t="shared" ref="G820:H821" si="485">G821</f>
        <v>700</v>
      </c>
      <c r="H820" s="113">
        <f t="shared" si="485"/>
        <v>700</v>
      </c>
      <c r="I820" s="113"/>
      <c r="J820" s="113"/>
      <c r="K820" s="113"/>
      <c r="L820" s="113"/>
      <c r="M820" s="113"/>
      <c r="N820" s="113"/>
    </row>
    <row r="821" spans="1:14" ht="15.75" outlineLevel="2" x14ac:dyDescent="0.2">
      <c r="A821" s="4" t="s">
        <v>217</v>
      </c>
      <c r="B821" s="4" t="s">
        <v>215</v>
      </c>
      <c r="C821" s="4" t="s">
        <v>409</v>
      </c>
      <c r="D821" s="4"/>
      <c r="E821" s="8" t="s">
        <v>410</v>
      </c>
      <c r="F821" s="113"/>
      <c r="G821" s="113">
        <f t="shared" si="485"/>
        <v>700</v>
      </c>
      <c r="H821" s="113">
        <f t="shared" si="485"/>
        <v>700</v>
      </c>
      <c r="I821" s="113"/>
      <c r="J821" s="113"/>
      <c r="K821" s="113"/>
      <c r="L821" s="113"/>
      <c r="M821" s="113"/>
      <c r="N821" s="113"/>
    </row>
    <row r="822" spans="1:14" ht="78.75" outlineLevel="2" x14ac:dyDescent="0.2">
      <c r="A822" s="4" t="s">
        <v>217</v>
      </c>
      <c r="B822" s="4" t="s">
        <v>215</v>
      </c>
      <c r="C822" s="181" t="s">
        <v>767</v>
      </c>
      <c r="D822" s="181"/>
      <c r="E822" s="102" t="s">
        <v>768</v>
      </c>
      <c r="F822" s="113"/>
      <c r="G822" s="113">
        <f t="shared" ref="G822:H822" si="486">G823</f>
        <v>700</v>
      </c>
      <c r="H822" s="113">
        <f t="shared" si="486"/>
        <v>700</v>
      </c>
      <c r="I822" s="113"/>
      <c r="J822" s="113"/>
      <c r="K822" s="113"/>
      <c r="L822" s="113"/>
      <c r="M822" s="113"/>
      <c r="N822" s="113"/>
    </row>
    <row r="823" spans="1:14" ht="15.75" outlineLevel="7" x14ac:dyDescent="0.2">
      <c r="A823" s="9" t="s">
        <v>217</v>
      </c>
      <c r="B823" s="9" t="s">
        <v>215</v>
      </c>
      <c r="C823" s="182" t="s">
        <v>767</v>
      </c>
      <c r="D823" s="9" t="s">
        <v>28</v>
      </c>
      <c r="E823" s="99" t="s">
        <v>29</v>
      </c>
      <c r="F823" s="1"/>
      <c r="G823" s="1">
        <v>700</v>
      </c>
      <c r="H823" s="1">
        <f>F823+G823</f>
        <v>700</v>
      </c>
      <c r="I823" s="1"/>
      <c r="J823" s="1"/>
      <c r="K823" s="1"/>
      <c r="L823" s="1"/>
      <c r="M823" s="1"/>
      <c r="N823" s="1"/>
    </row>
    <row r="824" spans="1:14" ht="15.75" outlineLevel="3" x14ac:dyDescent="0.2">
      <c r="A824" s="4" t="s">
        <v>217</v>
      </c>
      <c r="B824" s="4" t="s">
        <v>215</v>
      </c>
      <c r="C824" s="4" t="s">
        <v>95</v>
      </c>
      <c r="D824" s="4"/>
      <c r="E824" s="8" t="s">
        <v>361</v>
      </c>
      <c r="F824" s="113">
        <f>F825</f>
        <v>74298.8</v>
      </c>
      <c r="G824" s="113">
        <f t="shared" si="483"/>
        <v>0</v>
      </c>
      <c r="H824" s="113">
        <f t="shared" si="483"/>
        <v>74298.8</v>
      </c>
      <c r="I824" s="113">
        <f t="shared" si="483"/>
        <v>74298.8</v>
      </c>
      <c r="J824" s="113">
        <f t="shared" si="483"/>
        <v>0</v>
      </c>
      <c r="K824" s="113">
        <f t="shared" si="483"/>
        <v>74298.8</v>
      </c>
      <c r="L824" s="113">
        <f t="shared" si="483"/>
        <v>74298.8</v>
      </c>
      <c r="M824" s="113"/>
      <c r="N824" s="113">
        <f t="shared" si="483"/>
        <v>74298.8</v>
      </c>
    </row>
    <row r="825" spans="1:14" ht="31.5" outlineLevel="4" x14ac:dyDescent="0.2">
      <c r="A825" s="4" t="s">
        <v>217</v>
      </c>
      <c r="B825" s="4" t="s">
        <v>215</v>
      </c>
      <c r="C825" s="4" t="s">
        <v>418</v>
      </c>
      <c r="D825" s="4"/>
      <c r="E825" s="8" t="s">
        <v>628</v>
      </c>
      <c r="F825" s="113">
        <f>F826</f>
        <v>74298.8</v>
      </c>
      <c r="G825" s="113">
        <f t="shared" si="483"/>
        <v>0</v>
      </c>
      <c r="H825" s="113">
        <f t="shared" si="483"/>
        <v>74298.8</v>
      </c>
      <c r="I825" s="113">
        <f t="shared" si="483"/>
        <v>74298.8</v>
      </c>
      <c r="J825" s="113">
        <f t="shared" si="483"/>
        <v>0</v>
      </c>
      <c r="K825" s="113">
        <f t="shared" si="483"/>
        <v>74298.8</v>
      </c>
      <c r="L825" s="113">
        <f t="shared" si="483"/>
        <v>74298.8</v>
      </c>
      <c r="M825" s="113"/>
      <c r="N825" s="113">
        <f t="shared" si="483"/>
        <v>74298.8</v>
      </c>
    </row>
    <row r="826" spans="1:14" ht="15.75" outlineLevel="5" x14ac:dyDescent="0.2">
      <c r="A826" s="4" t="s">
        <v>217</v>
      </c>
      <c r="B826" s="4" t="s">
        <v>215</v>
      </c>
      <c r="C826" s="4" t="s">
        <v>420</v>
      </c>
      <c r="D826" s="4"/>
      <c r="E826" s="8" t="s">
        <v>86</v>
      </c>
      <c r="F826" s="113">
        <f>F827</f>
        <v>74298.8</v>
      </c>
      <c r="G826" s="113">
        <f t="shared" si="483"/>
        <v>0</v>
      </c>
      <c r="H826" s="113">
        <f t="shared" si="483"/>
        <v>74298.8</v>
      </c>
      <c r="I826" s="113">
        <f t="shared" si="483"/>
        <v>74298.8</v>
      </c>
      <c r="J826" s="113">
        <f t="shared" si="483"/>
        <v>0</v>
      </c>
      <c r="K826" s="113">
        <f t="shared" si="483"/>
        <v>74298.8</v>
      </c>
      <c r="L826" s="113">
        <f t="shared" si="483"/>
        <v>74298.8</v>
      </c>
      <c r="M826" s="113"/>
      <c r="N826" s="113">
        <f t="shared" si="483"/>
        <v>74298.8</v>
      </c>
    </row>
    <row r="827" spans="1:14" s="191" customFormat="1" ht="15.75" outlineLevel="7" x14ac:dyDescent="0.2">
      <c r="A827" s="9" t="s">
        <v>217</v>
      </c>
      <c r="B827" s="9" t="s">
        <v>215</v>
      </c>
      <c r="C827" s="9" t="s">
        <v>420</v>
      </c>
      <c r="D827" s="9" t="s">
        <v>28</v>
      </c>
      <c r="E827" s="99" t="s">
        <v>29</v>
      </c>
      <c r="F827" s="1">
        <v>74298.8</v>
      </c>
      <c r="G827" s="1"/>
      <c r="H827" s="1">
        <f>F827+G827</f>
        <v>74298.8</v>
      </c>
      <c r="I827" s="100">
        <v>74298.8</v>
      </c>
      <c r="J827" s="100"/>
      <c r="K827" s="1">
        <f>I827+J827</f>
        <v>74298.8</v>
      </c>
      <c r="L827" s="100">
        <v>74298.8</v>
      </c>
      <c r="M827" s="100"/>
      <c r="N827" s="1">
        <f>L827+M827</f>
        <v>74298.8</v>
      </c>
    </row>
    <row r="828" spans="1:14" ht="15.75" outlineLevel="7" x14ac:dyDescent="0.2">
      <c r="A828" s="4" t="s">
        <v>217</v>
      </c>
      <c r="B828" s="4" t="s">
        <v>144</v>
      </c>
      <c r="C828" s="4"/>
      <c r="D828" s="4"/>
      <c r="E828" s="8" t="s">
        <v>145</v>
      </c>
      <c r="F828" s="113">
        <f>F829</f>
        <v>15</v>
      </c>
      <c r="G828" s="113">
        <f t="shared" ref="G828:N832" si="487">G829</f>
        <v>0</v>
      </c>
      <c r="H828" s="113">
        <f t="shared" si="487"/>
        <v>15</v>
      </c>
      <c r="I828" s="113">
        <f t="shared" si="487"/>
        <v>15</v>
      </c>
      <c r="J828" s="113">
        <f t="shared" si="487"/>
        <v>0</v>
      </c>
      <c r="K828" s="113">
        <f t="shared" si="487"/>
        <v>15</v>
      </c>
      <c r="L828" s="113">
        <f t="shared" si="487"/>
        <v>15</v>
      </c>
      <c r="M828" s="113"/>
      <c r="N828" s="113">
        <f t="shared" si="487"/>
        <v>15</v>
      </c>
    </row>
    <row r="829" spans="1:14" ht="31.5" outlineLevel="7" x14ac:dyDescent="0.2">
      <c r="A829" s="4" t="s">
        <v>217</v>
      </c>
      <c r="B829" s="4" t="s">
        <v>144</v>
      </c>
      <c r="C829" s="4" t="s">
        <v>54</v>
      </c>
      <c r="D829" s="4"/>
      <c r="E829" s="8" t="s">
        <v>296</v>
      </c>
      <c r="F829" s="113">
        <f>F830</f>
        <v>15</v>
      </c>
      <c r="G829" s="113">
        <f t="shared" si="487"/>
        <v>0</v>
      </c>
      <c r="H829" s="113">
        <f t="shared" si="487"/>
        <v>15</v>
      </c>
      <c r="I829" s="113">
        <f t="shared" si="487"/>
        <v>15</v>
      </c>
      <c r="J829" s="113">
        <f t="shared" si="487"/>
        <v>0</v>
      </c>
      <c r="K829" s="113">
        <f t="shared" si="487"/>
        <v>15</v>
      </c>
      <c r="L829" s="113">
        <f t="shared" si="487"/>
        <v>15</v>
      </c>
      <c r="M829" s="113"/>
      <c r="N829" s="113">
        <f t="shared" si="487"/>
        <v>15</v>
      </c>
    </row>
    <row r="830" spans="1:14" ht="15.75" outlineLevel="7" x14ac:dyDescent="0.2">
      <c r="A830" s="4" t="s">
        <v>217</v>
      </c>
      <c r="B830" s="4" t="s">
        <v>144</v>
      </c>
      <c r="C830" s="4" t="s">
        <v>95</v>
      </c>
      <c r="D830" s="4"/>
      <c r="E830" s="8" t="s">
        <v>361</v>
      </c>
      <c r="F830" s="113">
        <f>F831</f>
        <v>15</v>
      </c>
      <c r="G830" s="113">
        <f t="shared" si="487"/>
        <v>0</v>
      </c>
      <c r="H830" s="113">
        <f t="shared" si="487"/>
        <v>15</v>
      </c>
      <c r="I830" s="113">
        <f t="shared" si="487"/>
        <v>15</v>
      </c>
      <c r="J830" s="113">
        <f t="shared" si="487"/>
        <v>0</v>
      </c>
      <c r="K830" s="113">
        <f t="shared" si="487"/>
        <v>15</v>
      </c>
      <c r="L830" s="113">
        <f t="shared" si="487"/>
        <v>15</v>
      </c>
      <c r="M830" s="113"/>
      <c r="N830" s="113">
        <f t="shared" si="487"/>
        <v>15</v>
      </c>
    </row>
    <row r="831" spans="1:14" ht="31.5" outlineLevel="7" x14ac:dyDescent="0.2">
      <c r="A831" s="4" t="s">
        <v>217</v>
      </c>
      <c r="B831" s="4" t="s">
        <v>144</v>
      </c>
      <c r="C831" s="4" t="s">
        <v>418</v>
      </c>
      <c r="D831" s="4"/>
      <c r="E831" s="8" t="s">
        <v>628</v>
      </c>
      <c r="F831" s="113">
        <f>F832</f>
        <v>15</v>
      </c>
      <c r="G831" s="113">
        <f t="shared" si="487"/>
        <v>0</v>
      </c>
      <c r="H831" s="113">
        <f t="shared" si="487"/>
        <v>15</v>
      </c>
      <c r="I831" s="113">
        <f t="shared" si="487"/>
        <v>15</v>
      </c>
      <c r="J831" s="113">
        <f t="shared" si="487"/>
        <v>0</v>
      </c>
      <c r="K831" s="113">
        <f t="shared" si="487"/>
        <v>15</v>
      </c>
      <c r="L831" s="113">
        <f t="shared" si="487"/>
        <v>15</v>
      </c>
      <c r="M831" s="113"/>
      <c r="N831" s="113">
        <f t="shared" si="487"/>
        <v>15</v>
      </c>
    </row>
    <row r="832" spans="1:14" ht="15.75" outlineLevel="7" x14ac:dyDescent="0.2">
      <c r="A832" s="4" t="s">
        <v>217</v>
      </c>
      <c r="B832" s="4" t="s">
        <v>144</v>
      </c>
      <c r="C832" s="4" t="s">
        <v>424</v>
      </c>
      <c r="D832" s="4"/>
      <c r="E832" s="8" t="s">
        <v>100</v>
      </c>
      <c r="F832" s="113">
        <f>F833</f>
        <v>15</v>
      </c>
      <c r="G832" s="113">
        <f t="shared" si="487"/>
        <v>0</v>
      </c>
      <c r="H832" s="113">
        <f t="shared" si="487"/>
        <v>15</v>
      </c>
      <c r="I832" s="113">
        <f t="shared" si="487"/>
        <v>15</v>
      </c>
      <c r="J832" s="113">
        <f t="shared" si="487"/>
        <v>0</v>
      </c>
      <c r="K832" s="113">
        <f t="shared" si="487"/>
        <v>15</v>
      </c>
      <c r="L832" s="113">
        <f t="shared" si="487"/>
        <v>15</v>
      </c>
      <c r="M832" s="113"/>
      <c r="N832" s="113">
        <f t="shared" si="487"/>
        <v>15</v>
      </c>
    </row>
    <row r="833" spans="1:14" ht="15.75" outlineLevel="7" x14ac:dyDescent="0.2">
      <c r="A833" s="9" t="s">
        <v>217</v>
      </c>
      <c r="B833" s="9" t="s">
        <v>144</v>
      </c>
      <c r="C833" s="9" t="s">
        <v>424</v>
      </c>
      <c r="D833" s="9" t="s">
        <v>28</v>
      </c>
      <c r="E833" s="99" t="s">
        <v>29</v>
      </c>
      <c r="F833" s="1">
        <v>15</v>
      </c>
      <c r="G833" s="1"/>
      <c r="H833" s="1">
        <f>F833+G833</f>
        <v>15</v>
      </c>
      <c r="I833" s="100">
        <v>15</v>
      </c>
      <c r="J833" s="100"/>
      <c r="K833" s="1">
        <f>I833+J833</f>
        <v>15</v>
      </c>
      <c r="L833" s="100">
        <v>15</v>
      </c>
      <c r="M833" s="100"/>
      <c r="N833" s="1">
        <f>L833+M833</f>
        <v>15</v>
      </c>
    </row>
    <row r="834" spans="1:14" ht="15.75" outlineLevel="1" x14ac:dyDescent="0.2">
      <c r="A834" s="4" t="s">
        <v>217</v>
      </c>
      <c r="B834" s="4" t="s">
        <v>187</v>
      </c>
      <c r="C834" s="4"/>
      <c r="D834" s="4"/>
      <c r="E834" s="8" t="s">
        <v>188</v>
      </c>
      <c r="F834" s="113">
        <f>F835+F843+F848</f>
        <v>19666.873329999999</v>
      </c>
      <c r="G834" s="113">
        <f t="shared" ref="G834:N834" si="488">G835+G843+G848</f>
        <v>0</v>
      </c>
      <c r="H834" s="113">
        <f t="shared" si="488"/>
        <v>19666.873329999999</v>
      </c>
      <c r="I834" s="113">
        <f t="shared" si="488"/>
        <v>19259.5</v>
      </c>
      <c r="J834" s="113">
        <f t="shared" si="488"/>
        <v>0</v>
      </c>
      <c r="K834" s="113">
        <f t="shared" si="488"/>
        <v>19259.5</v>
      </c>
      <c r="L834" s="113">
        <f t="shared" si="488"/>
        <v>19259.5</v>
      </c>
      <c r="M834" s="113"/>
      <c r="N834" s="113">
        <f t="shared" si="488"/>
        <v>19259.5</v>
      </c>
    </row>
    <row r="835" spans="1:14" ht="31.5" outlineLevel="2" x14ac:dyDescent="0.2">
      <c r="A835" s="4" t="s">
        <v>217</v>
      </c>
      <c r="B835" s="4" t="s">
        <v>187</v>
      </c>
      <c r="C835" s="4" t="s">
        <v>54</v>
      </c>
      <c r="D835" s="4"/>
      <c r="E835" s="8" t="s">
        <v>296</v>
      </c>
      <c r="F835" s="113">
        <f>F836</f>
        <v>18802.5</v>
      </c>
      <c r="G835" s="113">
        <f t="shared" ref="G835:N835" si="489">G836</f>
        <v>0</v>
      </c>
      <c r="H835" s="113">
        <f t="shared" si="489"/>
        <v>18802.5</v>
      </c>
      <c r="I835" s="113">
        <f t="shared" si="489"/>
        <v>18802.5</v>
      </c>
      <c r="J835" s="113">
        <f t="shared" si="489"/>
        <v>0</v>
      </c>
      <c r="K835" s="113">
        <f t="shared" si="489"/>
        <v>18802.5</v>
      </c>
      <c r="L835" s="113">
        <f t="shared" si="489"/>
        <v>18802.5</v>
      </c>
      <c r="M835" s="113"/>
      <c r="N835" s="113">
        <f t="shared" si="489"/>
        <v>18802.5</v>
      </c>
    </row>
    <row r="836" spans="1:14" ht="15.75" outlineLevel="3" x14ac:dyDescent="0.2">
      <c r="A836" s="4" t="s">
        <v>217</v>
      </c>
      <c r="B836" s="4" t="s">
        <v>187</v>
      </c>
      <c r="C836" s="4" t="s">
        <v>95</v>
      </c>
      <c r="D836" s="4"/>
      <c r="E836" s="8" t="s">
        <v>361</v>
      </c>
      <c r="F836" s="113">
        <f>F837+F840</f>
        <v>18802.5</v>
      </c>
      <c r="G836" s="113">
        <f t="shared" ref="G836:N836" si="490">G837+G840</f>
        <v>0</v>
      </c>
      <c r="H836" s="113">
        <f t="shared" si="490"/>
        <v>18802.5</v>
      </c>
      <c r="I836" s="113">
        <f t="shared" si="490"/>
        <v>18802.5</v>
      </c>
      <c r="J836" s="113">
        <f t="shared" si="490"/>
        <v>0</v>
      </c>
      <c r="K836" s="113">
        <f t="shared" si="490"/>
        <v>18802.5</v>
      </c>
      <c r="L836" s="113">
        <f t="shared" si="490"/>
        <v>18802.5</v>
      </c>
      <c r="M836" s="113"/>
      <c r="N836" s="113">
        <f t="shared" si="490"/>
        <v>18802.5</v>
      </c>
    </row>
    <row r="837" spans="1:14" ht="31.5" outlineLevel="3" x14ac:dyDescent="0.2">
      <c r="A837" s="4" t="s">
        <v>217</v>
      </c>
      <c r="B837" s="4" t="s">
        <v>187</v>
      </c>
      <c r="C837" s="4" t="s">
        <v>418</v>
      </c>
      <c r="D837" s="4"/>
      <c r="E837" s="8" t="s">
        <v>628</v>
      </c>
      <c r="F837" s="113">
        <f>F838</f>
        <v>17528.5</v>
      </c>
      <c r="G837" s="113">
        <f t="shared" ref="G837:N838" si="491">G838</f>
        <v>0</v>
      </c>
      <c r="H837" s="113">
        <f t="shared" si="491"/>
        <v>17528.5</v>
      </c>
      <c r="I837" s="113">
        <f t="shared" si="491"/>
        <v>17528.5</v>
      </c>
      <c r="J837" s="113">
        <f t="shared" si="491"/>
        <v>0</v>
      </c>
      <c r="K837" s="113">
        <f t="shared" si="491"/>
        <v>17528.5</v>
      </c>
      <c r="L837" s="113">
        <f t="shared" si="491"/>
        <v>17528.5</v>
      </c>
      <c r="M837" s="113"/>
      <c r="N837" s="113">
        <f t="shared" si="491"/>
        <v>17528.5</v>
      </c>
    </row>
    <row r="838" spans="1:14" ht="15.75" outlineLevel="3" x14ac:dyDescent="0.2">
      <c r="A838" s="4" t="s">
        <v>217</v>
      </c>
      <c r="B838" s="4" t="s">
        <v>187</v>
      </c>
      <c r="C838" s="4" t="s">
        <v>421</v>
      </c>
      <c r="D838" s="4"/>
      <c r="E838" s="8" t="s">
        <v>94</v>
      </c>
      <c r="F838" s="113">
        <f>F839</f>
        <v>17528.5</v>
      </c>
      <c r="G838" s="113">
        <f t="shared" si="491"/>
        <v>0</v>
      </c>
      <c r="H838" s="113">
        <f t="shared" si="491"/>
        <v>17528.5</v>
      </c>
      <c r="I838" s="113">
        <f t="shared" si="491"/>
        <v>17528.5</v>
      </c>
      <c r="J838" s="113">
        <f t="shared" si="491"/>
        <v>0</v>
      </c>
      <c r="K838" s="113">
        <f t="shared" si="491"/>
        <v>17528.5</v>
      </c>
      <c r="L838" s="113">
        <f t="shared" si="491"/>
        <v>17528.5</v>
      </c>
      <c r="M838" s="113"/>
      <c r="N838" s="113">
        <f t="shared" si="491"/>
        <v>17528.5</v>
      </c>
    </row>
    <row r="839" spans="1:14" ht="15.75" outlineLevel="3" x14ac:dyDescent="0.2">
      <c r="A839" s="9" t="s">
        <v>217</v>
      </c>
      <c r="B839" s="9" t="s">
        <v>187</v>
      </c>
      <c r="C839" s="9" t="s">
        <v>421</v>
      </c>
      <c r="D839" s="9" t="s">
        <v>28</v>
      </c>
      <c r="E839" s="99" t="s">
        <v>29</v>
      </c>
      <c r="F839" s="1">
        <v>17528.5</v>
      </c>
      <c r="G839" s="1"/>
      <c r="H839" s="1">
        <f>F839+G839</f>
        <v>17528.5</v>
      </c>
      <c r="I839" s="100">
        <v>17528.5</v>
      </c>
      <c r="J839" s="100"/>
      <c r="K839" s="1">
        <f>I839+J839</f>
        <v>17528.5</v>
      </c>
      <c r="L839" s="100">
        <v>17528.5</v>
      </c>
      <c r="M839" s="100"/>
      <c r="N839" s="1">
        <f>L839+M839</f>
        <v>17528.5</v>
      </c>
    </row>
    <row r="840" spans="1:14" ht="31.5" outlineLevel="4" x14ac:dyDescent="0.2">
      <c r="A840" s="4" t="s">
        <v>217</v>
      </c>
      <c r="B840" s="4" t="s">
        <v>187</v>
      </c>
      <c r="C840" s="4" t="s">
        <v>426</v>
      </c>
      <c r="D840" s="4"/>
      <c r="E840" s="8" t="s">
        <v>672</v>
      </c>
      <c r="F840" s="113">
        <f>F841</f>
        <v>1274</v>
      </c>
      <c r="G840" s="113">
        <f t="shared" ref="G840:N841" si="492">G841</f>
        <v>0</v>
      </c>
      <c r="H840" s="113">
        <f t="shared" si="492"/>
        <v>1274</v>
      </c>
      <c r="I840" s="113">
        <f t="shared" si="492"/>
        <v>1274</v>
      </c>
      <c r="J840" s="113">
        <f t="shared" si="492"/>
        <v>0</v>
      </c>
      <c r="K840" s="113">
        <f t="shared" si="492"/>
        <v>1274</v>
      </c>
      <c r="L840" s="113">
        <f t="shared" si="492"/>
        <v>1274</v>
      </c>
      <c r="M840" s="113"/>
      <c r="N840" s="113">
        <f t="shared" si="492"/>
        <v>1274</v>
      </c>
    </row>
    <row r="841" spans="1:14" ht="15.75" outlineLevel="5" x14ac:dyDescent="0.2">
      <c r="A841" s="4" t="s">
        <v>217</v>
      </c>
      <c r="B841" s="4" t="s">
        <v>187</v>
      </c>
      <c r="C841" s="4" t="s">
        <v>428</v>
      </c>
      <c r="D841" s="4"/>
      <c r="E841" s="8" t="s">
        <v>93</v>
      </c>
      <c r="F841" s="113">
        <f>F842</f>
        <v>1274</v>
      </c>
      <c r="G841" s="113">
        <f t="shared" si="492"/>
        <v>0</v>
      </c>
      <c r="H841" s="113">
        <f t="shared" si="492"/>
        <v>1274</v>
      </c>
      <c r="I841" s="113">
        <f t="shared" si="492"/>
        <v>1274</v>
      </c>
      <c r="J841" s="113">
        <f t="shared" si="492"/>
        <v>0</v>
      </c>
      <c r="K841" s="113">
        <f t="shared" si="492"/>
        <v>1274</v>
      </c>
      <c r="L841" s="113">
        <f t="shared" si="492"/>
        <v>1274</v>
      </c>
      <c r="M841" s="113"/>
      <c r="N841" s="113">
        <f t="shared" si="492"/>
        <v>1274</v>
      </c>
    </row>
    <row r="842" spans="1:14" ht="15.75" outlineLevel="7" x14ac:dyDescent="0.2">
      <c r="A842" s="9" t="s">
        <v>217</v>
      </c>
      <c r="B842" s="9" t="s">
        <v>187</v>
      </c>
      <c r="C842" s="9" t="s">
        <v>428</v>
      </c>
      <c r="D842" s="9" t="s">
        <v>28</v>
      </c>
      <c r="E842" s="99" t="s">
        <v>29</v>
      </c>
      <c r="F842" s="1">
        <v>1274</v>
      </c>
      <c r="G842" s="1"/>
      <c r="H842" s="1">
        <f>F842+G842</f>
        <v>1274</v>
      </c>
      <c r="I842" s="100">
        <v>1274</v>
      </c>
      <c r="J842" s="100"/>
      <c r="K842" s="1">
        <f>I842+J842</f>
        <v>1274</v>
      </c>
      <c r="L842" s="100">
        <v>1274</v>
      </c>
      <c r="M842" s="100"/>
      <c r="N842" s="1">
        <f>L842+M842</f>
        <v>1274</v>
      </c>
    </row>
    <row r="843" spans="1:14" ht="31.5" outlineLevel="7" x14ac:dyDescent="0.2">
      <c r="A843" s="4" t="s">
        <v>217</v>
      </c>
      <c r="B843" s="4" t="s">
        <v>187</v>
      </c>
      <c r="C843" s="4" t="s">
        <v>24</v>
      </c>
      <c r="D843" s="4"/>
      <c r="E843" s="8" t="s">
        <v>297</v>
      </c>
      <c r="F843" s="113">
        <f t="shared" ref="F843:N846" si="493">F844</f>
        <v>457</v>
      </c>
      <c r="G843" s="113">
        <f t="shared" si="493"/>
        <v>0</v>
      </c>
      <c r="H843" s="113">
        <f t="shared" si="493"/>
        <v>457</v>
      </c>
      <c r="I843" s="113">
        <f t="shared" si="493"/>
        <v>457</v>
      </c>
      <c r="J843" s="113">
        <f t="shared" si="493"/>
        <v>0</v>
      </c>
      <c r="K843" s="113">
        <f t="shared" si="493"/>
        <v>457</v>
      </c>
      <c r="L843" s="113">
        <f t="shared" si="493"/>
        <v>457</v>
      </c>
      <c r="M843" s="113"/>
      <c r="N843" s="113">
        <f t="shared" si="493"/>
        <v>457</v>
      </c>
    </row>
    <row r="844" spans="1:14" ht="15.75" outlineLevel="7" x14ac:dyDescent="0.2">
      <c r="A844" s="4" t="s">
        <v>217</v>
      </c>
      <c r="B844" s="4" t="s">
        <v>187</v>
      </c>
      <c r="C844" s="4" t="s">
        <v>433</v>
      </c>
      <c r="D844" s="4"/>
      <c r="E844" s="8" t="s">
        <v>361</v>
      </c>
      <c r="F844" s="113">
        <f t="shared" si="493"/>
        <v>457</v>
      </c>
      <c r="G844" s="113">
        <f t="shared" si="493"/>
        <v>0</v>
      </c>
      <c r="H844" s="113">
        <f t="shared" si="493"/>
        <v>457</v>
      </c>
      <c r="I844" s="113">
        <f t="shared" si="493"/>
        <v>457</v>
      </c>
      <c r="J844" s="113">
        <f t="shared" si="493"/>
        <v>0</v>
      </c>
      <c r="K844" s="113">
        <f t="shared" si="493"/>
        <v>457</v>
      </c>
      <c r="L844" s="113">
        <f t="shared" si="493"/>
        <v>457</v>
      </c>
      <c r="M844" s="113"/>
      <c r="N844" s="113">
        <f t="shared" si="493"/>
        <v>457</v>
      </c>
    </row>
    <row r="845" spans="1:14" ht="15.75" outlineLevel="7" x14ac:dyDescent="0.2">
      <c r="A845" s="4" t="s">
        <v>217</v>
      </c>
      <c r="B845" s="4" t="s">
        <v>187</v>
      </c>
      <c r="C845" s="181" t="s">
        <v>434</v>
      </c>
      <c r="D845" s="195"/>
      <c r="E845" s="102" t="s">
        <v>626</v>
      </c>
      <c r="F845" s="113">
        <f t="shared" si="493"/>
        <v>457</v>
      </c>
      <c r="G845" s="113">
        <f t="shared" si="493"/>
        <v>0</v>
      </c>
      <c r="H845" s="113">
        <f t="shared" si="493"/>
        <v>457</v>
      </c>
      <c r="I845" s="113">
        <f t="shared" si="493"/>
        <v>457</v>
      </c>
      <c r="J845" s="113">
        <f t="shared" si="493"/>
        <v>0</v>
      </c>
      <c r="K845" s="113">
        <f t="shared" si="493"/>
        <v>457</v>
      </c>
      <c r="L845" s="113">
        <f t="shared" si="493"/>
        <v>457</v>
      </c>
      <c r="M845" s="113"/>
      <c r="N845" s="113">
        <f t="shared" si="493"/>
        <v>457</v>
      </c>
    </row>
    <row r="846" spans="1:14" ht="31.5" outlineLevel="7" x14ac:dyDescent="0.2">
      <c r="A846" s="4" t="s">
        <v>217</v>
      </c>
      <c r="B846" s="4" t="s">
        <v>187</v>
      </c>
      <c r="C846" s="181" t="s">
        <v>437</v>
      </c>
      <c r="D846" s="181"/>
      <c r="E846" s="102" t="s">
        <v>326</v>
      </c>
      <c r="F846" s="113">
        <f>F847</f>
        <v>457</v>
      </c>
      <c r="G846" s="113">
        <f t="shared" si="493"/>
        <v>0</v>
      </c>
      <c r="H846" s="113">
        <f t="shared" si="493"/>
        <v>457</v>
      </c>
      <c r="I846" s="113">
        <f t="shared" si="493"/>
        <v>457</v>
      </c>
      <c r="J846" s="113">
        <f t="shared" si="493"/>
        <v>0</v>
      </c>
      <c r="K846" s="113">
        <f t="shared" si="493"/>
        <v>457</v>
      </c>
      <c r="L846" s="113">
        <f t="shared" si="493"/>
        <v>457</v>
      </c>
      <c r="M846" s="113"/>
      <c r="N846" s="113">
        <f t="shared" si="493"/>
        <v>457</v>
      </c>
    </row>
    <row r="847" spans="1:14" ht="15.75" outlineLevel="7" x14ac:dyDescent="0.2">
      <c r="A847" s="9" t="s">
        <v>217</v>
      </c>
      <c r="B847" s="9" t="s">
        <v>187</v>
      </c>
      <c r="C847" s="182" t="s">
        <v>437</v>
      </c>
      <c r="D847" s="183" t="s">
        <v>28</v>
      </c>
      <c r="E847" s="180" t="s">
        <v>29</v>
      </c>
      <c r="F847" s="1">
        <v>457</v>
      </c>
      <c r="G847" s="1"/>
      <c r="H847" s="1">
        <f>F847+G847</f>
        <v>457</v>
      </c>
      <c r="I847" s="100">
        <v>457</v>
      </c>
      <c r="J847" s="100"/>
      <c r="K847" s="1">
        <f>I847+J847</f>
        <v>457</v>
      </c>
      <c r="L847" s="100">
        <v>457</v>
      </c>
      <c r="M847" s="100"/>
      <c r="N847" s="1">
        <f>L847+M847</f>
        <v>457</v>
      </c>
    </row>
    <row r="848" spans="1:14" ht="31.5" outlineLevel="7" x14ac:dyDescent="0.2">
      <c r="A848" s="4" t="s">
        <v>217</v>
      </c>
      <c r="B848" s="4" t="s">
        <v>187</v>
      </c>
      <c r="C848" s="4" t="s">
        <v>26</v>
      </c>
      <c r="D848" s="4"/>
      <c r="E848" s="8" t="s">
        <v>309</v>
      </c>
      <c r="F848" s="113">
        <f>F849</f>
        <v>407.37333000000001</v>
      </c>
      <c r="G848" s="113">
        <f t="shared" ref="G848:L850" si="494">G849</f>
        <v>0</v>
      </c>
      <c r="H848" s="113">
        <f t="shared" si="494"/>
        <v>407.37333000000001</v>
      </c>
      <c r="I848" s="113">
        <f t="shared" si="494"/>
        <v>0</v>
      </c>
      <c r="J848" s="113">
        <f t="shared" si="494"/>
        <v>0</v>
      </c>
      <c r="K848" s="113"/>
      <c r="L848" s="113">
        <f t="shared" si="494"/>
        <v>0</v>
      </c>
      <c r="M848" s="113"/>
      <c r="N848" s="113"/>
    </row>
    <row r="849" spans="1:14" ht="15.75" outlineLevel="7" x14ac:dyDescent="0.2">
      <c r="A849" s="4" t="s">
        <v>217</v>
      </c>
      <c r="B849" s="4" t="s">
        <v>187</v>
      </c>
      <c r="C849" s="4" t="s">
        <v>72</v>
      </c>
      <c r="D849" s="4"/>
      <c r="E849" s="8" t="s">
        <v>361</v>
      </c>
      <c r="F849" s="113">
        <f>F850</f>
        <v>407.37333000000001</v>
      </c>
      <c r="G849" s="113">
        <f t="shared" si="494"/>
        <v>0</v>
      </c>
      <c r="H849" s="113">
        <f t="shared" si="494"/>
        <v>407.37333000000001</v>
      </c>
      <c r="I849" s="113">
        <f t="shared" si="494"/>
        <v>0</v>
      </c>
      <c r="J849" s="113">
        <f t="shared" si="494"/>
        <v>0</v>
      </c>
      <c r="K849" s="113"/>
      <c r="L849" s="113">
        <f t="shared" si="494"/>
        <v>0</v>
      </c>
      <c r="M849" s="113"/>
      <c r="N849" s="113"/>
    </row>
    <row r="850" spans="1:14" ht="15.75" outlineLevel="7" x14ac:dyDescent="0.2">
      <c r="A850" s="4" t="s">
        <v>217</v>
      </c>
      <c r="B850" s="4" t="s">
        <v>187</v>
      </c>
      <c r="C850" s="181" t="s">
        <v>73</v>
      </c>
      <c r="D850" s="181"/>
      <c r="E850" s="102" t="s">
        <v>627</v>
      </c>
      <c r="F850" s="113">
        <f>F851</f>
        <v>407.37333000000001</v>
      </c>
      <c r="G850" s="113">
        <f t="shared" si="494"/>
        <v>0</v>
      </c>
      <c r="H850" s="113">
        <f t="shared" si="494"/>
        <v>407.37333000000001</v>
      </c>
      <c r="I850" s="113">
        <f t="shared" si="494"/>
        <v>0</v>
      </c>
      <c r="J850" s="113">
        <f t="shared" si="494"/>
        <v>0</v>
      </c>
      <c r="K850" s="113"/>
      <c r="L850" s="113">
        <f t="shared" si="494"/>
        <v>0</v>
      </c>
      <c r="M850" s="113"/>
      <c r="N850" s="113"/>
    </row>
    <row r="851" spans="1:14" ht="15.75" outlineLevel="7" x14ac:dyDescent="0.2">
      <c r="A851" s="4" t="s">
        <v>217</v>
      </c>
      <c r="B851" s="4" t="s">
        <v>187</v>
      </c>
      <c r="C851" s="181" t="s">
        <v>556</v>
      </c>
      <c r="D851" s="181"/>
      <c r="E851" s="193" t="s">
        <v>557</v>
      </c>
      <c r="F851" s="113">
        <f>F852+F854</f>
        <v>407.37333000000001</v>
      </c>
      <c r="G851" s="113">
        <f t="shared" ref="G851:L851" si="495">G852+G854</f>
        <v>0</v>
      </c>
      <c r="H851" s="113">
        <f t="shared" si="495"/>
        <v>407.37333000000001</v>
      </c>
      <c r="I851" s="113">
        <f t="shared" si="495"/>
        <v>0</v>
      </c>
      <c r="J851" s="113">
        <f t="shared" si="495"/>
        <v>0</v>
      </c>
      <c r="K851" s="113"/>
      <c r="L851" s="113">
        <f t="shared" si="495"/>
        <v>0</v>
      </c>
      <c r="M851" s="113"/>
      <c r="N851" s="113"/>
    </row>
    <row r="852" spans="1:14" ht="31.5" outlineLevel="7" x14ac:dyDescent="0.2">
      <c r="A852" s="4" t="s">
        <v>217</v>
      </c>
      <c r="B852" s="4" t="s">
        <v>187</v>
      </c>
      <c r="C852" s="181" t="s">
        <v>562</v>
      </c>
      <c r="D852" s="181"/>
      <c r="E852" s="102" t="s">
        <v>737</v>
      </c>
      <c r="F852" s="113">
        <f>F853</f>
        <v>203.68665999999999</v>
      </c>
      <c r="G852" s="113">
        <f t="shared" ref="G852:L852" si="496">G853</f>
        <v>0</v>
      </c>
      <c r="H852" s="113">
        <f t="shared" si="496"/>
        <v>203.68665999999999</v>
      </c>
      <c r="I852" s="113">
        <f t="shared" si="496"/>
        <v>0</v>
      </c>
      <c r="J852" s="113">
        <f t="shared" si="496"/>
        <v>0</v>
      </c>
      <c r="K852" s="113"/>
      <c r="L852" s="113">
        <f t="shared" si="496"/>
        <v>0</v>
      </c>
      <c r="M852" s="113"/>
      <c r="N852" s="113"/>
    </row>
    <row r="853" spans="1:14" s="208" customFormat="1" ht="15.75" outlineLevel="7" x14ac:dyDescent="0.2">
      <c r="A853" s="9" t="s">
        <v>217</v>
      </c>
      <c r="B853" s="9" t="s">
        <v>187</v>
      </c>
      <c r="C853" s="182" t="s">
        <v>562</v>
      </c>
      <c r="D853" s="182" t="s">
        <v>28</v>
      </c>
      <c r="E853" s="180" t="s">
        <v>29</v>
      </c>
      <c r="F853" s="1">
        <v>203.68665999999999</v>
      </c>
      <c r="G853" s="1"/>
      <c r="H853" s="1">
        <f>F853+G853</f>
        <v>203.68665999999999</v>
      </c>
      <c r="I853" s="113"/>
      <c r="J853" s="113"/>
      <c r="K853" s="1"/>
      <c r="L853" s="113"/>
      <c r="M853" s="113"/>
      <c r="N853" s="1"/>
    </row>
    <row r="854" spans="1:14" ht="31.5" outlineLevel="3" x14ac:dyDescent="0.2">
      <c r="A854" s="4" t="s">
        <v>217</v>
      </c>
      <c r="B854" s="4" t="s">
        <v>187</v>
      </c>
      <c r="C854" s="181" t="s">
        <v>562</v>
      </c>
      <c r="D854" s="181"/>
      <c r="E854" s="102" t="s">
        <v>738</v>
      </c>
      <c r="F854" s="113">
        <f>F855</f>
        <v>203.68666999999999</v>
      </c>
      <c r="G854" s="113">
        <f t="shared" ref="G854:L854" si="497">G855</f>
        <v>0</v>
      </c>
      <c r="H854" s="113">
        <f t="shared" si="497"/>
        <v>203.68666999999999</v>
      </c>
      <c r="I854" s="113">
        <f t="shared" si="497"/>
        <v>0</v>
      </c>
      <c r="J854" s="113">
        <f t="shared" si="497"/>
        <v>0</v>
      </c>
      <c r="K854" s="113"/>
      <c r="L854" s="113">
        <f t="shared" si="497"/>
        <v>0</v>
      </c>
      <c r="M854" s="113"/>
      <c r="N854" s="113"/>
    </row>
    <row r="855" spans="1:14" ht="15.75" outlineLevel="4" x14ac:dyDescent="0.2">
      <c r="A855" s="9" t="s">
        <v>217</v>
      </c>
      <c r="B855" s="9" t="s">
        <v>187</v>
      </c>
      <c r="C855" s="182" t="s">
        <v>562</v>
      </c>
      <c r="D855" s="182" t="s">
        <v>28</v>
      </c>
      <c r="E855" s="180" t="s">
        <v>29</v>
      </c>
      <c r="F855" s="1">
        <v>203.68666999999999</v>
      </c>
      <c r="G855" s="1"/>
      <c r="H855" s="1">
        <f>F855+G855</f>
        <v>203.68666999999999</v>
      </c>
      <c r="I855" s="113"/>
      <c r="J855" s="113"/>
      <c r="K855" s="1"/>
      <c r="L855" s="113"/>
      <c r="M855" s="113"/>
      <c r="N855" s="1"/>
    </row>
    <row r="856" spans="1:14" ht="15.75" outlineLevel="7" x14ac:dyDescent="0.2">
      <c r="A856" s="4" t="s">
        <v>217</v>
      </c>
      <c r="B856" s="4" t="s">
        <v>191</v>
      </c>
      <c r="C856" s="9"/>
      <c r="D856" s="9"/>
      <c r="E856" s="177" t="s">
        <v>192</v>
      </c>
      <c r="F856" s="113">
        <f>F857+F889</f>
        <v>248479.3</v>
      </c>
      <c r="G856" s="113">
        <f t="shared" ref="G856:N856" si="498">G857+G889</f>
        <v>250</v>
      </c>
      <c r="H856" s="113">
        <f t="shared" si="498"/>
        <v>248729.3</v>
      </c>
      <c r="I856" s="113">
        <f t="shared" si="498"/>
        <v>234239.59999999998</v>
      </c>
      <c r="J856" s="113"/>
      <c r="K856" s="113">
        <f t="shared" si="498"/>
        <v>234239.59999999998</v>
      </c>
      <c r="L856" s="113">
        <f t="shared" si="498"/>
        <v>234239.59999999998</v>
      </c>
      <c r="M856" s="113"/>
      <c r="N856" s="113">
        <f t="shared" si="498"/>
        <v>234239.59999999998</v>
      </c>
    </row>
    <row r="857" spans="1:14" ht="15.75" outlineLevel="1" x14ac:dyDescent="0.2">
      <c r="A857" s="4" t="s">
        <v>217</v>
      </c>
      <c r="B857" s="4" t="s">
        <v>218</v>
      </c>
      <c r="C857" s="4"/>
      <c r="D857" s="4"/>
      <c r="E857" s="8" t="s">
        <v>219</v>
      </c>
      <c r="F857" s="113">
        <f>F858</f>
        <v>216446</v>
      </c>
      <c r="G857" s="113">
        <f t="shared" ref="G857:N857" si="499">G858</f>
        <v>250</v>
      </c>
      <c r="H857" s="113">
        <f t="shared" si="499"/>
        <v>216696</v>
      </c>
      <c r="I857" s="113">
        <f t="shared" si="499"/>
        <v>202206.3</v>
      </c>
      <c r="J857" s="113"/>
      <c r="K857" s="113">
        <f t="shared" si="499"/>
        <v>202206.3</v>
      </c>
      <c r="L857" s="113">
        <f t="shared" si="499"/>
        <v>202206.3</v>
      </c>
      <c r="M857" s="113"/>
      <c r="N857" s="113">
        <f t="shared" si="499"/>
        <v>202206.3</v>
      </c>
    </row>
    <row r="858" spans="1:14" ht="31.5" outlineLevel="2" x14ac:dyDescent="0.2">
      <c r="A858" s="4" t="s">
        <v>217</v>
      </c>
      <c r="B858" s="4" t="s">
        <v>218</v>
      </c>
      <c r="C858" s="4" t="s">
        <v>54</v>
      </c>
      <c r="D858" s="4"/>
      <c r="E858" s="8" t="s">
        <v>296</v>
      </c>
      <c r="F858" s="113">
        <f>F859+F865</f>
        <v>216446</v>
      </c>
      <c r="G858" s="113">
        <f t="shared" ref="G858:N858" si="500">G859+G865</f>
        <v>250</v>
      </c>
      <c r="H858" s="113">
        <f t="shared" si="500"/>
        <v>216696</v>
      </c>
      <c r="I858" s="113">
        <f t="shared" si="500"/>
        <v>202206.3</v>
      </c>
      <c r="J858" s="113"/>
      <c r="K858" s="113">
        <f t="shared" si="500"/>
        <v>202206.3</v>
      </c>
      <c r="L858" s="113">
        <f t="shared" si="500"/>
        <v>202206.3</v>
      </c>
      <c r="M858" s="113"/>
      <c r="N858" s="113">
        <f t="shared" si="500"/>
        <v>202206.3</v>
      </c>
    </row>
    <row r="859" spans="1:14" ht="15.75" outlineLevel="2" x14ac:dyDescent="0.2">
      <c r="A859" s="4" t="s">
        <v>217</v>
      </c>
      <c r="B859" s="4" t="s">
        <v>218</v>
      </c>
      <c r="C859" s="4" t="s">
        <v>70</v>
      </c>
      <c r="D859" s="4"/>
      <c r="E859" s="8" t="s">
        <v>366</v>
      </c>
      <c r="F859" s="113">
        <f>F860</f>
        <v>14239.699999999999</v>
      </c>
      <c r="G859" s="113">
        <f t="shared" ref="G859:L859" si="501">G860</f>
        <v>0</v>
      </c>
      <c r="H859" s="113">
        <f t="shared" si="501"/>
        <v>14239.699999999999</v>
      </c>
      <c r="I859" s="113">
        <f t="shared" si="501"/>
        <v>0</v>
      </c>
      <c r="J859" s="113"/>
      <c r="K859" s="113"/>
      <c r="L859" s="113">
        <f t="shared" si="501"/>
        <v>0</v>
      </c>
      <c r="M859" s="113"/>
      <c r="N859" s="113"/>
    </row>
    <row r="860" spans="1:14" ht="15.75" outlineLevel="2" x14ac:dyDescent="0.2">
      <c r="A860" s="4" t="s">
        <v>217</v>
      </c>
      <c r="B860" s="4" t="s">
        <v>218</v>
      </c>
      <c r="C860" s="4" t="s">
        <v>409</v>
      </c>
      <c r="D860" s="4"/>
      <c r="E860" s="8" t="s">
        <v>410</v>
      </c>
      <c r="F860" s="113">
        <f>F861+F863</f>
        <v>14239.699999999999</v>
      </c>
      <c r="G860" s="113">
        <f t="shared" ref="G860:L860" si="502">G861+G863</f>
        <v>0</v>
      </c>
      <c r="H860" s="113">
        <f t="shared" si="502"/>
        <v>14239.699999999999</v>
      </c>
      <c r="I860" s="113">
        <f t="shared" si="502"/>
        <v>0</v>
      </c>
      <c r="J860" s="113"/>
      <c r="K860" s="113"/>
      <c r="L860" s="113">
        <f t="shared" si="502"/>
        <v>0</v>
      </c>
      <c r="M860" s="113"/>
      <c r="N860" s="113"/>
    </row>
    <row r="861" spans="1:14" ht="15.75" outlineLevel="2" x14ac:dyDescent="0.2">
      <c r="A861" s="4" t="s">
        <v>217</v>
      </c>
      <c r="B861" s="4" t="s">
        <v>218</v>
      </c>
      <c r="C861" s="181" t="s">
        <v>621</v>
      </c>
      <c r="D861" s="181"/>
      <c r="E861" s="102" t="s">
        <v>622</v>
      </c>
      <c r="F861" s="113">
        <f>F862</f>
        <v>14.3</v>
      </c>
      <c r="G861" s="113">
        <f t="shared" ref="G861:L861" si="503">G862</f>
        <v>0</v>
      </c>
      <c r="H861" s="113">
        <f t="shared" si="503"/>
        <v>14.3</v>
      </c>
      <c r="I861" s="113">
        <f t="shared" si="503"/>
        <v>0</v>
      </c>
      <c r="J861" s="113"/>
      <c r="K861" s="113"/>
      <c r="L861" s="113">
        <f t="shared" si="503"/>
        <v>0</v>
      </c>
      <c r="M861" s="113"/>
      <c r="N861" s="113"/>
    </row>
    <row r="862" spans="1:14" ht="15.75" outlineLevel="2" x14ac:dyDescent="0.2">
      <c r="A862" s="9" t="s">
        <v>217</v>
      </c>
      <c r="B862" s="9" t="s">
        <v>218</v>
      </c>
      <c r="C862" s="182" t="s">
        <v>621</v>
      </c>
      <c r="D862" s="183" t="s">
        <v>28</v>
      </c>
      <c r="E862" s="180" t="s">
        <v>29</v>
      </c>
      <c r="F862" s="1">
        <v>14.3</v>
      </c>
      <c r="G862" s="1"/>
      <c r="H862" s="1">
        <f>F862+G862</f>
        <v>14.3</v>
      </c>
      <c r="I862" s="1"/>
      <c r="J862" s="1"/>
      <c r="K862" s="1"/>
      <c r="L862" s="1"/>
      <c r="M862" s="1"/>
      <c r="N862" s="1"/>
    </row>
    <row r="863" spans="1:14" ht="31.5" outlineLevel="2" x14ac:dyDescent="0.2">
      <c r="A863" s="4" t="s">
        <v>217</v>
      </c>
      <c r="B863" s="4" t="s">
        <v>218</v>
      </c>
      <c r="C863" s="181" t="s">
        <v>621</v>
      </c>
      <c r="D863" s="181"/>
      <c r="E863" s="102" t="s">
        <v>757</v>
      </c>
      <c r="F863" s="113">
        <f>F864</f>
        <v>14225.4</v>
      </c>
      <c r="G863" s="113"/>
      <c r="H863" s="113">
        <f t="shared" ref="H863" si="504">H864</f>
        <v>14225.4</v>
      </c>
      <c r="I863" s="113"/>
      <c r="J863" s="113"/>
      <c r="K863" s="113"/>
      <c r="L863" s="113"/>
      <c r="M863" s="113"/>
      <c r="N863" s="113"/>
    </row>
    <row r="864" spans="1:14" ht="15.75" outlineLevel="2" x14ac:dyDescent="0.2">
      <c r="A864" s="9" t="s">
        <v>217</v>
      </c>
      <c r="B864" s="9" t="s">
        <v>218</v>
      </c>
      <c r="C864" s="182" t="s">
        <v>621</v>
      </c>
      <c r="D864" s="183" t="s">
        <v>28</v>
      </c>
      <c r="E864" s="180" t="s">
        <v>29</v>
      </c>
      <c r="F864" s="1">
        <v>14225.4</v>
      </c>
      <c r="G864" s="1"/>
      <c r="H864" s="1">
        <f>F864+G864</f>
        <v>14225.4</v>
      </c>
      <c r="I864" s="1"/>
      <c r="J864" s="1"/>
      <c r="K864" s="1"/>
      <c r="L864" s="1"/>
      <c r="M864" s="1"/>
      <c r="N864" s="1"/>
    </row>
    <row r="865" spans="1:14" ht="15.75" outlineLevel="2" x14ac:dyDescent="0.2">
      <c r="A865" s="4" t="s">
        <v>217</v>
      </c>
      <c r="B865" s="4" t="s">
        <v>218</v>
      </c>
      <c r="C865" s="4" t="s">
        <v>95</v>
      </c>
      <c r="D865" s="4"/>
      <c r="E865" s="8" t="s">
        <v>361</v>
      </c>
      <c r="F865" s="113">
        <f>F866+F882</f>
        <v>202206.3</v>
      </c>
      <c r="G865" s="113">
        <f t="shared" ref="G865:N865" si="505">G866+G882</f>
        <v>250</v>
      </c>
      <c r="H865" s="113">
        <f t="shared" si="505"/>
        <v>202456.3</v>
      </c>
      <c r="I865" s="113">
        <f t="shared" si="505"/>
        <v>202206.3</v>
      </c>
      <c r="J865" s="113"/>
      <c r="K865" s="113">
        <f t="shared" si="505"/>
        <v>202206.3</v>
      </c>
      <c r="L865" s="113">
        <f t="shared" si="505"/>
        <v>202206.3</v>
      </c>
      <c r="M865" s="113"/>
      <c r="N865" s="113">
        <f t="shared" si="505"/>
        <v>202206.3</v>
      </c>
    </row>
    <row r="866" spans="1:14" ht="15.75" outlineLevel="2" x14ac:dyDescent="0.2">
      <c r="A866" s="4" t="s">
        <v>217</v>
      </c>
      <c r="B866" s="4" t="s">
        <v>218</v>
      </c>
      <c r="C866" s="4" t="s">
        <v>96</v>
      </c>
      <c r="D866" s="4"/>
      <c r="E866" s="8" t="s">
        <v>626</v>
      </c>
      <c r="F866" s="113">
        <f>F873+F875+F871+F877+F880+F867+F869</f>
        <v>45167.8</v>
      </c>
      <c r="G866" s="113">
        <f t="shared" ref="G866:N866" si="506">G873+G875+G871+G877+G880+G867+G869</f>
        <v>250</v>
      </c>
      <c r="H866" s="113">
        <f t="shared" si="506"/>
        <v>45417.8</v>
      </c>
      <c r="I866" s="113">
        <f t="shared" si="506"/>
        <v>45167.8</v>
      </c>
      <c r="J866" s="113"/>
      <c r="K866" s="113">
        <f t="shared" si="506"/>
        <v>45167.8</v>
      </c>
      <c r="L866" s="113">
        <f t="shared" si="506"/>
        <v>45167.8</v>
      </c>
      <c r="M866" s="113"/>
      <c r="N866" s="113">
        <f t="shared" si="506"/>
        <v>45167.8</v>
      </c>
    </row>
    <row r="867" spans="1:14" ht="31.5" outlineLevel="7" x14ac:dyDescent="0.2">
      <c r="A867" s="4" t="s">
        <v>217</v>
      </c>
      <c r="B867" s="4" t="s">
        <v>218</v>
      </c>
      <c r="C867" s="4" t="s">
        <v>413</v>
      </c>
      <c r="D867" s="4"/>
      <c r="E867" s="8" t="s">
        <v>101</v>
      </c>
      <c r="F867" s="113">
        <f>F868</f>
        <v>50</v>
      </c>
      <c r="G867" s="113">
        <f t="shared" ref="G867:N867" si="507">G868</f>
        <v>0</v>
      </c>
      <c r="H867" s="113">
        <f t="shared" si="507"/>
        <v>50</v>
      </c>
      <c r="I867" s="113">
        <f t="shared" si="507"/>
        <v>50</v>
      </c>
      <c r="J867" s="113"/>
      <c r="K867" s="113">
        <f t="shared" si="507"/>
        <v>50</v>
      </c>
      <c r="L867" s="113">
        <f t="shared" si="507"/>
        <v>50</v>
      </c>
      <c r="M867" s="113"/>
      <c r="N867" s="113">
        <f t="shared" si="507"/>
        <v>50</v>
      </c>
    </row>
    <row r="868" spans="1:14" ht="15.75" outlineLevel="7" x14ac:dyDescent="0.2">
      <c r="A868" s="9" t="s">
        <v>217</v>
      </c>
      <c r="B868" s="9" t="s">
        <v>218</v>
      </c>
      <c r="C868" s="9" t="s">
        <v>413</v>
      </c>
      <c r="D868" s="9" t="s">
        <v>28</v>
      </c>
      <c r="E868" s="99" t="s">
        <v>29</v>
      </c>
      <c r="F868" s="1">
        <v>50</v>
      </c>
      <c r="G868" s="1"/>
      <c r="H868" s="1">
        <f>F868+G868</f>
        <v>50</v>
      </c>
      <c r="I868" s="100">
        <v>50</v>
      </c>
      <c r="J868" s="100"/>
      <c r="K868" s="1">
        <f>I868+J868</f>
        <v>50</v>
      </c>
      <c r="L868" s="100">
        <v>50</v>
      </c>
      <c r="M868" s="100"/>
      <c r="N868" s="1">
        <f>L868+M868</f>
        <v>50</v>
      </c>
    </row>
    <row r="869" spans="1:14" ht="31.5" outlineLevel="7" x14ac:dyDescent="0.2">
      <c r="A869" s="4" t="s">
        <v>217</v>
      </c>
      <c r="B869" s="4" t="s">
        <v>218</v>
      </c>
      <c r="C869" s="4" t="s">
        <v>414</v>
      </c>
      <c r="D869" s="4"/>
      <c r="E869" s="8" t="s">
        <v>102</v>
      </c>
      <c r="F869" s="113">
        <f>F870</f>
        <v>527.79999999999995</v>
      </c>
      <c r="G869" s="113">
        <f t="shared" ref="G869:N869" si="508">G870</f>
        <v>0</v>
      </c>
      <c r="H869" s="113">
        <f t="shared" si="508"/>
        <v>527.79999999999995</v>
      </c>
      <c r="I869" s="113">
        <f t="shared" si="508"/>
        <v>527.79999999999995</v>
      </c>
      <c r="J869" s="113"/>
      <c r="K869" s="113">
        <f t="shared" si="508"/>
        <v>527.79999999999995</v>
      </c>
      <c r="L869" s="113">
        <f t="shared" si="508"/>
        <v>527.79999999999995</v>
      </c>
      <c r="M869" s="113"/>
      <c r="N869" s="113">
        <f t="shared" si="508"/>
        <v>527.79999999999995</v>
      </c>
    </row>
    <row r="870" spans="1:14" ht="15.75" outlineLevel="7" x14ac:dyDescent="0.2">
      <c r="A870" s="9" t="s">
        <v>217</v>
      </c>
      <c r="B870" s="9" t="s">
        <v>218</v>
      </c>
      <c r="C870" s="9" t="s">
        <v>414</v>
      </c>
      <c r="D870" s="9" t="s">
        <v>28</v>
      </c>
      <c r="E870" s="99" t="s">
        <v>29</v>
      </c>
      <c r="F870" s="1">
        <v>527.79999999999995</v>
      </c>
      <c r="G870" s="1"/>
      <c r="H870" s="1">
        <f>F870+G870</f>
        <v>527.79999999999995</v>
      </c>
      <c r="I870" s="100">
        <v>527.79999999999995</v>
      </c>
      <c r="J870" s="100"/>
      <c r="K870" s="1">
        <f>I870+J870</f>
        <v>527.79999999999995</v>
      </c>
      <c r="L870" s="100">
        <v>527.79999999999995</v>
      </c>
      <c r="M870" s="100"/>
      <c r="N870" s="1">
        <f>L870+M870</f>
        <v>527.79999999999995</v>
      </c>
    </row>
    <row r="871" spans="1:14" ht="31.5" outlineLevel="2" x14ac:dyDescent="0.2">
      <c r="A871" s="101" t="s">
        <v>217</v>
      </c>
      <c r="B871" s="101" t="s">
        <v>218</v>
      </c>
      <c r="C871" s="4" t="s">
        <v>242</v>
      </c>
      <c r="D871" s="4"/>
      <c r="E871" s="8" t="s">
        <v>243</v>
      </c>
      <c r="F871" s="113">
        <f>F872</f>
        <v>490</v>
      </c>
      <c r="G871" s="113">
        <f t="shared" ref="G871:N871" si="509">G872</f>
        <v>0</v>
      </c>
      <c r="H871" s="113">
        <f t="shared" si="509"/>
        <v>490</v>
      </c>
      <c r="I871" s="113">
        <f t="shared" si="509"/>
        <v>490</v>
      </c>
      <c r="J871" s="113"/>
      <c r="K871" s="113">
        <f t="shared" si="509"/>
        <v>490</v>
      </c>
      <c r="L871" s="113">
        <f t="shared" si="509"/>
        <v>490</v>
      </c>
      <c r="M871" s="113"/>
      <c r="N871" s="113">
        <f t="shared" si="509"/>
        <v>490</v>
      </c>
    </row>
    <row r="872" spans="1:14" ht="15.75" outlineLevel="2" x14ac:dyDescent="0.2">
      <c r="A872" s="179" t="s">
        <v>217</v>
      </c>
      <c r="B872" s="179" t="s">
        <v>218</v>
      </c>
      <c r="C872" s="9" t="s">
        <v>242</v>
      </c>
      <c r="D872" s="9" t="s">
        <v>28</v>
      </c>
      <c r="E872" s="99" t="s">
        <v>29</v>
      </c>
      <c r="F872" s="1">
        <v>490</v>
      </c>
      <c r="G872" s="1"/>
      <c r="H872" s="1">
        <f>F872+G872</f>
        <v>490</v>
      </c>
      <c r="I872" s="1">
        <v>490</v>
      </c>
      <c r="J872" s="1"/>
      <c r="K872" s="1">
        <f>I872+J872</f>
        <v>490</v>
      </c>
      <c r="L872" s="1">
        <v>490</v>
      </c>
      <c r="M872" s="1"/>
      <c r="N872" s="1">
        <f>L872+M872</f>
        <v>490</v>
      </c>
    </row>
    <row r="873" spans="1:14" ht="15.75" outlineLevel="2" x14ac:dyDescent="0.2">
      <c r="A873" s="4" t="s">
        <v>217</v>
      </c>
      <c r="B873" s="4" t="s">
        <v>218</v>
      </c>
      <c r="C873" s="101" t="s">
        <v>415</v>
      </c>
      <c r="D873" s="101"/>
      <c r="E873" s="189" t="s">
        <v>228</v>
      </c>
      <c r="F873" s="113">
        <f>F874</f>
        <v>1000</v>
      </c>
      <c r="G873" s="113">
        <f t="shared" ref="G873:N873" si="510">G874</f>
        <v>0</v>
      </c>
      <c r="H873" s="113">
        <f t="shared" si="510"/>
        <v>1000</v>
      </c>
      <c r="I873" s="113">
        <f t="shared" si="510"/>
        <v>1000</v>
      </c>
      <c r="J873" s="113"/>
      <c r="K873" s="113">
        <f t="shared" si="510"/>
        <v>1000</v>
      </c>
      <c r="L873" s="113">
        <f t="shared" si="510"/>
        <v>1000</v>
      </c>
      <c r="M873" s="113"/>
      <c r="N873" s="113">
        <f t="shared" si="510"/>
        <v>1000</v>
      </c>
    </row>
    <row r="874" spans="1:14" ht="15.75" outlineLevel="2" x14ac:dyDescent="0.2">
      <c r="A874" s="9" t="s">
        <v>217</v>
      </c>
      <c r="B874" s="9" t="s">
        <v>218</v>
      </c>
      <c r="C874" s="179" t="s">
        <v>415</v>
      </c>
      <c r="D874" s="179" t="s">
        <v>28</v>
      </c>
      <c r="E874" s="99" t="s">
        <v>29</v>
      </c>
      <c r="F874" s="1">
        <v>1000</v>
      </c>
      <c r="G874" s="1"/>
      <c r="H874" s="1">
        <f>F874+G874</f>
        <v>1000</v>
      </c>
      <c r="I874" s="100">
        <v>1000</v>
      </c>
      <c r="J874" s="100"/>
      <c r="K874" s="1">
        <f>I874+J874</f>
        <v>1000</v>
      </c>
      <c r="L874" s="100">
        <v>1000</v>
      </c>
      <c r="M874" s="100"/>
      <c r="N874" s="1">
        <f>L874+M874</f>
        <v>1000</v>
      </c>
    </row>
    <row r="875" spans="1:14" s="171" customFormat="1" ht="31.5" outlineLevel="2" x14ac:dyDescent="0.2">
      <c r="A875" s="4" t="s">
        <v>217</v>
      </c>
      <c r="B875" s="4" t="s">
        <v>218</v>
      </c>
      <c r="C875" s="4" t="s">
        <v>417</v>
      </c>
      <c r="D875" s="4"/>
      <c r="E875" s="8" t="s">
        <v>129</v>
      </c>
      <c r="F875" s="113">
        <f>F876</f>
        <v>200</v>
      </c>
      <c r="G875" s="113">
        <f t="shared" ref="G875:N875" si="511">G876</f>
        <v>250</v>
      </c>
      <c r="H875" s="113">
        <f t="shared" si="511"/>
        <v>450</v>
      </c>
      <c r="I875" s="113">
        <f t="shared" si="511"/>
        <v>200</v>
      </c>
      <c r="J875" s="113"/>
      <c r="K875" s="113">
        <f t="shared" si="511"/>
        <v>200</v>
      </c>
      <c r="L875" s="113">
        <f t="shared" si="511"/>
        <v>200</v>
      </c>
      <c r="M875" s="113"/>
      <c r="N875" s="113">
        <f t="shared" si="511"/>
        <v>200</v>
      </c>
    </row>
    <row r="876" spans="1:14" ht="15.75" outlineLevel="2" x14ac:dyDescent="0.2">
      <c r="A876" s="9" t="s">
        <v>217</v>
      </c>
      <c r="B876" s="9" t="s">
        <v>218</v>
      </c>
      <c r="C876" s="9" t="s">
        <v>417</v>
      </c>
      <c r="D876" s="9" t="s">
        <v>28</v>
      </c>
      <c r="E876" s="99" t="s">
        <v>29</v>
      </c>
      <c r="F876" s="1">
        <v>200</v>
      </c>
      <c r="G876" s="1">
        <v>250</v>
      </c>
      <c r="H876" s="1">
        <f>F876+G876</f>
        <v>450</v>
      </c>
      <c r="I876" s="100">
        <v>200</v>
      </c>
      <c r="J876" s="100"/>
      <c r="K876" s="1">
        <f>I876+J876</f>
        <v>200</v>
      </c>
      <c r="L876" s="100">
        <v>200</v>
      </c>
      <c r="M876" s="100"/>
      <c r="N876" s="1">
        <f>L876+M876</f>
        <v>200</v>
      </c>
    </row>
    <row r="877" spans="1:14" ht="31.5" outlineLevel="5" collapsed="1" x14ac:dyDescent="0.2">
      <c r="A877" s="4" t="s">
        <v>217</v>
      </c>
      <c r="B877" s="4" t="s">
        <v>218</v>
      </c>
      <c r="C877" s="4" t="s">
        <v>97</v>
      </c>
      <c r="D877" s="4"/>
      <c r="E877" s="8" t="s">
        <v>119</v>
      </c>
      <c r="F877" s="113">
        <f>F878+F879</f>
        <v>12900</v>
      </c>
      <c r="G877" s="113"/>
      <c r="H877" s="113">
        <f t="shared" ref="H877:N877" si="512">H878+H879</f>
        <v>12900</v>
      </c>
      <c r="I877" s="113">
        <f t="shared" si="512"/>
        <v>12900</v>
      </c>
      <c r="J877" s="113"/>
      <c r="K877" s="113">
        <f t="shared" si="512"/>
        <v>12900</v>
      </c>
      <c r="L877" s="113">
        <f t="shared" si="512"/>
        <v>12900</v>
      </c>
      <c r="M877" s="113"/>
      <c r="N877" s="113">
        <f t="shared" si="512"/>
        <v>12900</v>
      </c>
    </row>
    <row r="878" spans="1:14" ht="15.75" hidden="1" outlineLevel="7" x14ac:dyDescent="0.2">
      <c r="A878" s="220" t="s">
        <v>217</v>
      </c>
      <c r="B878" s="220" t="s">
        <v>218</v>
      </c>
      <c r="C878" s="220" t="s">
        <v>97</v>
      </c>
      <c r="D878" s="220" t="s">
        <v>6</v>
      </c>
      <c r="E878" s="222" t="s">
        <v>7</v>
      </c>
      <c r="F878" s="1">
        <v>10274.700000000001</v>
      </c>
      <c r="G878" s="1">
        <v>-10274.700000000001</v>
      </c>
      <c r="H878" s="223"/>
      <c r="I878" s="100">
        <v>10274.700000000001</v>
      </c>
      <c r="J878" s="1">
        <v>-10274.700000000001</v>
      </c>
      <c r="K878" s="223"/>
      <c r="L878" s="100">
        <v>10274.700000000001</v>
      </c>
      <c r="M878" s="1">
        <v>-10274.700000000001</v>
      </c>
      <c r="N878" s="223"/>
    </row>
    <row r="879" spans="1:14" ht="15.75" outlineLevel="7" x14ac:dyDescent="0.2">
      <c r="A879" s="9" t="s">
        <v>217</v>
      </c>
      <c r="B879" s="9" t="s">
        <v>218</v>
      </c>
      <c r="C879" s="9" t="s">
        <v>97</v>
      </c>
      <c r="D879" s="9" t="s">
        <v>28</v>
      </c>
      <c r="E879" s="99" t="s">
        <v>29</v>
      </c>
      <c r="F879" s="1">
        <v>2625.3</v>
      </c>
      <c r="G879" s="1">
        <v>10274.700000000001</v>
      </c>
      <c r="H879" s="1">
        <f t="shared" ref="H879" si="513">F879+G879</f>
        <v>12900</v>
      </c>
      <c r="I879" s="100">
        <v>2625.3</v>
      </c>
      <c r="J879" s="1">
        <v>10274.700000000001</v>
      </c>
      <c r="K879" s="1">
        <f t="shared" ref="K879" si="514">I879+J879</f>
        <v>12900</v>
      </c>
      <c r="L879" s="100">
        <v>2625.3</v>
      </c>
      <c r="M879" s="1">
        <v>10274.700000000001</v>
      </c>
      <c r="N879" s="1">
        <f t="shared" ref="N879" si="515">L879+M879</f>
        <v>12900</v>
      </c>
    </row>
    <row r="880" spans="1:14" ht="31.5" outlineLevel="7" x14ac:dyDescent="0.2">
      <c r="A880" s="4" t="s">
        <v>217</v>
      </c>
      <c r="B880" s="4" t="s">
        <v>218</v>
      </c>
      <c r="C880" s="4" t="s">
        <v>97</v>
      </c>
      <c r="D880" s="4"/>
      <c r="E880" s="8" t="s">
        <v>268</v>
      </c>
      <c r="F880" s="113">
        <f>F881</f>
        <v>30000</v>
      </c>
      <c r="G880" s="113"/>
      <c r="H880" s="113">
        <f t="shared" ref="H880:N880" si="516">H881</f>
        <v>30000</v>
      </c>
      <c r="I880" s="113">
        <f t="shared" si="516"/>
        <v>30000</v>
      </c>
      <c r="J880" s="113"/>
      <c r="K880" s="113">
        <f t="shared" si="516"/>
        <v>30000</v>
      </c>
      <c r="L880" s="113">
        <f t="shared" si="516"/>
        <v>30000</v>
      </c>
      <c r="M880" s="113"/>
      <c r="N880" s="113">
        <f t="shared" si="516"/>
        <v>30000</v>
      </c>
    </row>
    <row r="881" spans="1:14" ht="15.75" outlineLevel="7" x14ac:dyDescent="0.2">
      <c r="A881" s="9" t="s">
        <v>217</v>
      </c>
      <c r="B881" s="9" t="s">
        <v>218</v>
      </c>
      <c r="C881" s="9" t="s">
        <v>97</v>
      </c>
      <c r="D881" s="9" t="s">
        <v>28</v>
      </c>
      <c r="E881" s="99" t="s">
        <v>7</v>
      </c>
      <c r="F881" s="1">
        <v>30000</v>
      </c>
      <c r="G881" s="1"/>
      <c r="H881" s="1">
        <f>F881+G881</f>
        <v>30000</v>
      </c>
      <c r="I881" s="100">
        <v>30000</v>
      </c>
      <c r="J881" s="100"/>
      <c r="K881" s="1">
        <f>I881+J881</f>
        <v>30000</v>
      </c>
      <c r="L881" s="100">
        <v>30000</v>
      </c>
      <c r="M881" s="100"/>
      <c r="N881" s="1">
        <f>L881+M881</f>
        <v>30000</v>
      </c>
    </row>
    <row r="882" spans="1:14" ht="31.5" outlineLevel="4" x14ac:dyDescent="0.2">
      <c r="A882" s="4" t="s">
        <v>217</v>
      </c>
      <c r="B882" s="4" t="s">
        <v>218</v>
      </c>
      <c r="C882" s="4" t="s">
        <v>418</v>
      </c>
      <c r="D882" s="4"/>
      <c r="E882" s="8" t="s">
        <v>628</v>
      </c>
      <c r="F882" s="113">
        <f>F883+F885+F887</f>
        <v>157038.5</v>
      </c>
      <c r="G882" s="113">
        <f t="shared" ref="G882:N882" si="517">G883+G885+G887</f>
        <v>0</v>
      </c>
      <c r="H882" s="113">
        <f t="shared" si="517"/>
        <v>157038.5</v>
      </c>
      <c r="I882" s="113">
        <f t="shared" si="517"/>
        <v>157038.5</v>
      </c>
      <c r="J882" s="113">
        <f t="shared" si="517"/>
        <v>0</v>
      </c>
      <c r="K882" s="113">
        <f t="shared" si="517"/>
        <v>157038.5</v>
      </c>
      <c r="L882" s="113">
        <f t="shared" si="517"/>
        <v>157038.5</v>
      </c>
      <c r="M882" s="113">
        <f t="shared" si="517"/>
        <v>0</v>
      </c>
      <c r="N882" s="113">
        <f t="shared" si="517"/>
        <v>157038.5</v>
      </c>
    </row>
    <row r="883" spans="1:14" ht="15.75" outlineLevel="5" x14ac:dyDescent="0.2">
      <c r="A883" s="4" t="s">
        <v>217</v>
      </c>
      <c r="B883" s="4" t="s">
        <v>218</v>
      </c>
      <c r="C883" s="4" t="s">
        <v>422</v>
      </c>
      <c r="D883" s="4"/>
      <c r="E883" s="8" t="s">
        <v>98</v>
      </c>
      <c r="F883" s="113">
        <f>F884</f>
        <v>63708.2</v>
      </c>
      <c r="G883" s="113">
        <f t="shared" ref="G883:N883" si="518">G884</f>
        <v>0</v>
      </c>
      <c r="H883" s="113">
        <f t="shared" si="518"/>
        <v>63708.2</v>
      </c>
      <c r="I883" s="113">
        <f t="shared" si="518"/>
        <v>63708.2</v>
      </c>
      <c r="J883" s="113">
        <f t="shared" si="518"/>
        <v>0</v>
      </c>
      <c r="K883" s="113">
        <f t="shared" si="518"/>
        <v>63708.2</v>
      </c>
      <c r="L883" s="113">
        <f t="shared" si="518"/>
        <v>63708.2</v>
      </c>
      <c r="M883" s="113">
        <f t="shared" si="518"/>
        <v>0</v>
      </c>
      <c r="N883" s="113">
        <f t="shared" si="518"/>
        <v>63708.2</v>
      </c>
    </row>
    <row r="884" spans="1:14" s="191" customFormat="1" ht="15.75" outlineLevel="7" x14ac:dyDescent="0.2">
      <c r="A884" s="9" t="s">
        <v>217</v>
      </c>
      <c r="B884" s="9" t="s">
        <v>218</v>
      </c>
      <c r="C884" s="9" t="s">
        <v>422</v>
      </c>
      <c r="D884" s="9" t="s">
        <v>28</v>
      </c>
      <c r="E884" s="99" t="s">
        <v>29</v>
      </c>
      <c r="F884" s="1">
        <v>63708.2</v>
      </c>
      <c r="G884" s="1"/>
      <c r="H884" s="1">
        <f>F884+G884</f>
        <v>63708.2</v>
      </c>
      <c r="I884" s="100">
        <v>63708.2</v>
      </c>
      <c r="J884" s="100"/>
      <c r="K884" s="1">
        <f>I884+J884</f>
        <v>63708.2</v>
      </c>
      <c r="L884" s="100">
        <v>63708.2</v>
      </c>
      <c r="M884" s="100"/>
      <c r="N884" s="1">
        <f>L884+M884</f>
        <v>63708.2</v>
      </c>
    </row>
    <row r="885" spans="1:14" ht="15.75" outlineLevel="5" x14ac:dyDescent="0.2">
      <c r="A885" s="4" t="s">
        <v>217</v>
      </c>
      <c r="B885" s="4" t="s">
        <v>218</v>
      </c>
      <c r="C885" s="4" t="s">
        <v>423</v>
      </c>
      <c r="D885" s="4"/>
      <c r="E885" s="8" t="s">
        <v>99</v>
      </c>
      <c r="F885" s="113">
        <f>F886</f>
        <v>37975.800000000003</v>
      </c>
      <c r="G885" s="113">
        <f t="shared" ref="G885:N885" si="519">G886</f>
        <v>0</v>
      </c>
      <c r="H885" s="113">
        <f t="shared" si="519"/>
        <v>37975.800000000003</v>
      </c>
      <c r="I885" s="113">
        <f t="shared" si="519"/>
        <v>37975.800000000003</v>
      </c>
      <c r="J885" s="113">
        <f t="shared" si="519"/>
        <v>0</v>
      </c>
      <c r="K885" s="113">
        <f t="shared" si="519"/>
        <v>37975.800000000003</v>
      </c>
      <c r="L885" s="113">
        <f t="shared" si="519"/>
        <v>37975.800000000003</v>
      </c>
      <c r="M885" s="113">
        <f t="shared" si="519"/>
        <v>0</v>
      </c>
      <c r="N885" s="113">
        <f t="shared" si="519"/>
        <v>37975.800000000003</v>
      </c>
    </row>
    <row r="886" spans="1:14" s="191" customFormat="1" ht="15.75" outlineLevel="7" x14ac:dyDescent="0.2">
      <c r="A886" s="9" t="s">
        <v>217</v>
      </c>
      <c r="B886" s="9" t="s">
        <v>218</v>
      </c>
      <c r="C886" s="9" t="s">
        <v>423</v>
      </c>
      <c r="D886" s="9" t="s">
        <v>28</v>
      </c>
      <c r="E886" s="99" t="s">
        <v>29</v>
      </c>
      <c r="F886" s="1">
        <v>37975.800000000003</v>
      </c>
      <c r="G886" s="1"/>
      <c r="H886" s="1">
        <f>F886+G886</f>
        <v>37975.800000000003</v>
      </c>
      <c r="I886" s="100">
        <v>37975.800000000003</v>
      </c>
      <c r="J886" s="100"/>
      <c r="K886" s="1">
        <f>I886+J886</f>
        <v>37975.800000000003</v>
      </c>
      <c r="L886" s="100">
        <v>37975.800000000003</v>
      </c>
      <c r="M886" s="100"/>
      <c r="N886" s="1">
        <f>L886+M886</f>
        <v>37975.800000000003</v>
      </c>
    </row>
    <row r="887" spans="1:14" ht="15.75" outlineLevel="5" x14ac:dyDescent="0.2">
      <c r="A887" s="4" t="s">
        <v>217</v>
      </c>
      <c r="B887" s="4" t="s">
        <v>218</v>
      </c>
      <c r="C887" s="4" t="s">
        <v>424</v>
      </c>
      <c r="D887" s="4"/>
      <c r="E887" s="8" t="s">
        <v>100</v>
      </c>
      <c r="F887" s="113">
        <f>F888</f>
        <v>55354.5</v>
      </c>
      <c r="G887" s="113">
        <f t="shared" ref="G887:N887" si="520">G888</f>
        <v>0</v>
      </c>
      <c r="H887" s="113">
        <f t="shared" si="520"/>
        <v>55354.5</v>
      </c>
      <c r="I887" s="113">
        <f t="shared" si="520"/>
        <v>55354.5</v>
      </c>
      <c r="J887" s="113">
        <f t="shared" si="520"/>
        <v>0</v>
      </c>
      <c r="K887" s="113">
        <f t="shared" si="520"/>
        <v>55354.5</v>
      </c>
      <c r="L887" s="113">
        <f t="shared" si="520"/>
        <v>55354.5</v>
      </c>
      <c r="M887" s="113">
        <f t="shared" si="520"/>
        <v>0</v>
      </c>
      <c r="N887" s="113">
        <f t="shared" si="520"/>
        <v>55354.5</v>
      </c>
    </row>
    <row r="888" spans="1:14" s="191" customFormat="1" ht="15.75" outlineLevel="7" x14ac:dyDescent="0.2">
      <c r="A888" s="9" t="s">
        <v>217</v>
      </c>
      <c r="B888" s="9" t="s">
        <v>218</v>
      </c>
      <c r="C888" s="9" t="s">
        <v>424</v>
      </c>
      <c r="D888" s="9" t="s">
        <v>28</v>
      </c>
      <c r="E888" s="99" t="s">
        <v>29</v>
      </c>
      <c r="F888" s="1">
        <v>55354.5</v>
      </c>
      <c r="G888" s="1"/>
      <c r="H888" s="1">
        <f>F888+G888</f>
        <v>55354.5</v>
      </c>
      <c r="I888" s="100">
        <v>55354.5</v>
      </c>
      <c r="J888" s="100"/>
      <c r="K888" s="1">
        <f>I888+J888</f>
        <v>55354.5</v>
      </c>
      <c r="L888" s="100">
        <v>55354.5</v>
      </c>
      <c r="M888" s="100"/>
      <c r="N888" s="1">
        <f>L888+M888</f>
        <v>55354.5</v>
      </c>
    </row>
    <row r="889" spans="1:14" ht="15.75" outlineLevel="1" x14ac:dyDescent="0.2">
      <c r="A889" s="4" t="s">
        <v>217</v>
      </c>
      <c r="B889" s="4" t="s">
        <v>193</v>
      </c>
      <c r="C889" s="4"/>
      <c r="D889" s="4"/>
      <c r="E889" s="8" t="s">
        <v>194</v>
      </c>
      <c r="F889" s="113">
        <f>F890+F904</f>
        <v>32033.299999999996</v>
      </c>
      <c r="G889" s="113">
        <f t="shared" ref="G889:N889" si="521">G890+G904</f>
        <v>0</v>
      </c>
      <c r="H889" s="113">
        <f t="shared" si="521"/>
        <v>32033.299999999996</v>
      </c>
      <c r="I889" s="113">
        <f t="shared" si="521"/>
        <v>32033.299999999996</v>
      </c>
      <c r="J889" s="113">
        <f t="shared" si="521"/>
        <v>0</v>
      </c>
      <c r="K889" s="113">
        <f t="shared" si="521"/>
        <v>32033.299999999996</v>
      </c>
      <c r="L889" s="113">
        <f t="shared" si="521"/>
        <v>32033.299999999996</v>
      </c>
      <c r="M889" s="113">
        <f t="shared" si="521"/>
        <v>0</v>
      </c>
      <c r="N889" s="113">
        <f t="shared" si="521"/>
        <v>32033.299999999996</v>
      </c>
    </row>
    <row r="890" spans="1:14" ht="31.5" outlineLevel="2" x14ac:dyDescent="0.2">
      <c r="A890" s="4" t="s">
        <v>217</v>
      </c>
      <c r="B890" s="4" t="s">
        <v>193</v>
      </c>
      <c r="C890" s="4" t="s">
        <v>54</v>
      </c>
      <c r="D890" s="4"/>
      <c r="E890" s="8" t="s">
        <v>296</v>
      </c>
      <c r="F890" s="113">
        <f>F891</f>
        <v>31122.699999999997</v>
      </c>
      <c r="G890" s="113">
        <f t="shared" ref="G890:N890" si="522">G891</f>
        <v>0</v>
      </c>
      <c r="H890" s="113">
        <f t="shared" si="522"/>
        <v>31122.699999999997</v>
      </c>
      <c r="I890" s="113">
        <f t="shared" si="522"/>
        <v>31122.699999999997</v>
      </c>
      <c r="J890" s="113">
        <f t="shared" si="522"/>
        <v>0</v>
      </c>
      <c r="K890" s="113">
        <f t="shared" si="522"/>
        <v>31122.699999999997</v>
      </c>
      <c r="L890" s="113">
        <f t="shared" si="522"/>
        <v>31122.699999999997</v>
      </c>
      <c r="M890" s="113">
        <f t="shared" si="522"/>
        <v>0</v>
      </c>
      <c r="N890" s="113">
        <f t="shared" si="522"/>
        <v>31122.699999999997</v>
      </c>
    </row>
    <row r="891" spans="1:14" ht="15.75" outlineLevel="3" x14ac:dyDescent="0.2">
      <c r="A891" s="4" t="s">
        <v>217</v>
      </c>
      <c r="B891" s="4" t="s">
        <v>193</v>
      </c>
      <c r="C891" s="4" t="s">
        <v>95</v>
      </c>
      <c r="D891" s="4"/>
      <c r="E891" s="8" t="s">
        <v>361</v>
      </c>
      <c r="F891" s="113">
        <f>F892+F899</f>
        <v>31122.699999999997</v>
      </c>
      <c r="G891" s="113">
        <f t="shared" ref="G891:N891" si="523">G892+G899</f>
        <v>0</v>
      </c>
      <c r="H891" s="113">
        <f t="shared" si="523"/>
        <v>31122.699999999997</v>
      </c>
      <c r="I891" s="113">
        <f t="shared" si="523"/>
        <v>31122.699999999997</v>
      </c>
      <c r="J891" s="113">
        <f t="shared" si="523"/>
        <v>0</v>
      </c>
      <c r="K891" s="113">
        <f t="shared" si="523"/>
        <v>31122.699999999997</v>
      </c>
      <c r="L891" s="113">
        <f t="shared" si="523"/>
        <v>31122.699999999997</v>
      </c>
      <c r="M891" s="113">
        <f t="shared" si="523"/>
        <v>0</v>
      </c>
      <c r="N891" s="113">
        <f t="shared" si="523"/>
        <v>31122.699999999997</v>
      </c>
    </row>
    <row r="892" spans="1:14" ht="31.5" outlineLevel="3" x14ac:dyDescent="0.2">
      <c r="A892" s="4" t="s">
        <v>217</v>
      </c>
      <c r="B892" s="4" t="s">
        <v>193</v>
      </c>
      <c r="C892" s="4" t="s">
        <v>418</v>
      </c>
      <c r="D892" s="4"/>
      <c r="E892" s="8" t="s">
        <v>628</v>
      </c>
      <c r="F892" s="113">
        <f>F893+F897</f>
        <v>27892.699999999997</v>
      </c>
      <c r="G892" s="113">
        <f t="shared" ref="G892:N892" si="524">G893+G897</f>
        <v>0</v>
      </c>
      <c r="H892" s="113">
        <f t="shared" si="524"/>
        <v>27892.699999999997</v>
      </c>
      <c r="I892" s="113">
        <f t="shared" si="524"/>
        <v>27892.699999999997</v>
      </c>
      <c r="J892" s="113">
        <f t="shared" si="524"/>
        <v>0</v>
      </c>
      <c r="K892" s="113">
        <f t="shared" si="524"/>
        <v>27892.699999999997</v>
      </c>
      <c r="L892" s="113">
        <f t="shared" si="524"/>
        <v>27892.699999999997</v>
      </c>
      <c r="M892" s="113">
        <f t="shared" si="524"/>
        <v>0</v>
      </c>
      <c r="N892" s="113">
        <f t="shared" si="524"/>
        <v>27892.699999999997</v>
      </c>
    </row>
    <row r="893" spans="1:14" ht="15.75" outlineLevel="3" x14ac:dyDescent="0.2">
      <c r="A893" s="4" t="s">
        <v>217</v>
      </c>
      <c r="B893" s="4" t="s">
        <v>193</v>
      </c>
      <c r="C893" s="4" t="s">
        <v>419</v>
      </c>
      <c r="D893" s="4"/>
      <c r="E893" s="8" t="s">
        <v>22</v>
      </c>
      <c r="F893" s="113">
        <f>F894+F895+F896</f>
        <v>8752.0999999999985</v>
      </c>
      <c r="G893" s="113">
        <f t="shared" ref="G893:N893" si="525">G894+G895+G896</f>
        <v>0</v>
      </c>
      <c r="H893" s="113">
        <f t="shared" si="525"/>
        <v>8752.0999999999985</v>
      </c>
      <c r="I893" s="113">
        <f t="shared" si="525"/>
        <v>8752.0999999999985</v>
      </c>
      <c r="J893" s="113">
        <f t="shared" si="525"/>
        <v>0</v>
      </c>
      <c r="K893" s="113">
        <f t="shared" si="525"/>
        <v>8752.0999999999985</v>
      </c>
      <c r="L893" s="113">
        <f t="shared" si="525"/>
        <v>8752.0999999999985</v>
      </c>
      <c r="M893" s="113">
        <f t="shared" si="525"/>
        <v>0</v>
      </c>
      <c r="N893" s="113">
        <f t="shared" si="525"/>
        <v>8752.0999999999985</v>
      </c>
    </row>
    <row r="894" spans="1:14" ht="47.25" outlineLevel="3" x14ac:dyDescent="0.2">
      <c r="A894" s="9" t="s">
        <v>217</v>
      </c>
      <c r="B894" s="9" t="s">
        <v>193</v>
      </c>
      <c r="C894" s="9" t="s">
        <v>419</v>
      </c>
      <c r="D894" s="9" t="s">
        <v>3</v>
      </c>
      <c r="E894" s="99" t="s">
        <v>4</v>
      </c>
      <c r="F894" s="110">
        <v>8602.9</v>
      </c>
      <c r="G894" s="110"/>
      <c r="H894" s="1">
        <f t="shared" ref="H894:H896" si="526">F894+G894</f>
        <v>8602.9</v>
      </c>
      <c r="I894" s="100">
        <v>8602.9</v>
      </c>
      <c r="J894" s="100"/>
      <c r="K894" s="1">
        <f t="shared" ref="K894:K896" si="527">I894+J894</f>
        <v>8602.9</v>
      </c>
      <c r="L894" s="100">
        <v>8602.9</v>
      </c>
      <c r="M894" s="100"/>
      <c r="N894" s="1">
        <f t="shared" ref="N894:N896" si="528">L894+M894</f>
        <v>8602.9</v>
      </c>
    </row>
    <row r="895" spans="1:14" ht="15.75" outlineLevel="3" x14ac:dyDescent="0.2">
      <c r="A895" s="9" t="s">
        <v>217</v>
      </c>
      <c r="B895" s="9" t="s">
        <v>193</v>
      </c>
      <c r="C895" s="9" t="s">
        <v>419</v>
      </c>
      <c r="D895" s="9" t="s">
        <v>6</v>
      </c>
      <c r="E895" s="99" t="s">
        <v>7</v>
      </c>
      <c r="F895" s="110">
        <v>104.9</v>
      </c>
      <c r="G895" s="110"/>
      <c r="H895" s="1">
        <f t="shared" si="526"/>
        <v>104.9</v>
      </c>
      <c r="I895" s="100">
        <v>104.9</v>
      </c>
      <c r="J895" s="100"/>
      <c r="K895" s="1">
        <f t="shared" si="527"/>
        <v>104.9</v>
      </c>
      <c r="L895" s="100">
        <v>104.9</v>
      </c>
      <c r="M895" s="100"/>
      <c r="N895" s="1">
        <f t="shared" si="528"/>
        <v>104.9</v>
      </c>
    </row>
    <row r="896" spans="1:14" ht="15.75" outlineLevel="3" x14ac:dyDescent="0.2">
      <c r="A896" s="9" t="s">
        <v>217</v>
      </c>
      <c r="B896" s="9" t="s">
        <v>193</v>
      </c>
      <c r="C896" s="9" t="s">
        <v>419</v>
      </c>
      <c r="D896" s="9" t="s">
        <v>13</v>
      </c>
      <c r="E896" s="99" t="s">
        <v>14</v>
      </c>
      <c r="F896" s="1">
        <v>44.3</v>
      </c>
      <c r="G896" s="1"/>
      <c r="H896" s="1">
        <f t="shared" si="526"/>
        <v>44.3</v>
      </c>
      <c r="I896" s="100">
        <v>44.3</v>
      </c>
      <c r="J896" s="100"/>
      <c r="K896" s="1">
        <f t="shared" si="527"/>
        <v>44.3</v>
      </c>
      <c r="L896" s="100">
        <v>44.3</v>
      </c>
      <c r="M896" s="100"/>
      <c r="N896" s="1">
        <f t="shared" si="528"/>
        <v>44.3</v>
      </c>
    </row>
    <row r="897" spans="1:14" ht="15.75" outlineLevel="3" x14ac:dyDescent="0.2">
      <c r="A897" s="4" t="s">
        <v>217</v>
      </c>
      <c r="B897" s="4" t="s">
        <v>193</v>
      </c>
      <c r="C897" s="4" t="s">
        <v>425</v>
      </c>
      <c r="D897" s="4"/>
      <c r="E897" s="8" t="s">
        <v>105</v>
      </c>
      <c r="F897" s="113">
        <f>F898</f>
        <v>19140.599999999999</v>
      </c>
      <c r="G897" s="113">
        <f t="shared" ref="G897:N897" si="529">G898</f>
        <v>0</v>
      </c>
      <c r="H897" s="113">
        <f t="shared" si="529"/>
        <v>19140.599999999999</v>
      </c>
      <c r="I897" s="113">
        <f t="shared" si="529"/>
        <v>19140.599999999999</v>
      </c>
      <c r="J897" s="113">
        <f t="shared" si="529"/>
        <v>0</v>
      </c>
      <c r="K897" s="113">
        <f t="shared" si="529"/>
        <v>19140.599999999999</v>
      </c>
      <c r="L897" s="113">
        <f t="shared" si="529"/>
        <v>19140.599999999999</v>
      </c>
      <c r="M897" s="113">
        <f t="shared" si="529"/>
        <v>0</v>
      </c>
      <c r="N897" s="113">
        <f t="shared" si="529"/>
        <v>19140.599999999999</v>
      </c>
    </row>
    <row r="898" spans="1:14" ht="15.75" outlineLevel="3" x14ac:dyDescent="0.2">
      <c r="A898" s="9" t="s">
        <v>217</v>
      </c>
      <c r="B898" s="9" t="s">
        <v>193</v>
      </c>
      <c r="C898" s="9" t="s">
        <v>425</v>
      </c>
      <c r="D898" s="9" t="s">
        <v>28</v>
      </c>
      <c r="E898" s="99" t="s">
        <v>29</v>
      </c>
      <c r="F898" s="1">
        <v>19140.599999999999</v>
      </c>
      <c r="G898" s="1"/>
      <c r="H898" s="1">
        <f>F898+G898</f>
        <v>19140.599999999999</v>
      </c>
      <c r="I898" s="100">
        <v>19140.599999999999</v>
      </c>
      <c r="J898" s="100"/>
      <c r="K898" s="1">
        <f>I898+J898</f>
        <v>19140.599999999999</v>
      </c>
      <c r="L898" s="100">
        <v>19140.599999999999</v>
      </c>
      <c r="M898" s="100"/>
      <c r="N898" s="1">
        <f>L898+M898</f>
        <v>19140.599999999999</v>
      </c>
    </row>
    <row r="899" spans="1:14" ht="31.5" outlineLevel="4" x14ac:dyDescent="0.2">
      <c r="A899" s="4" t="s">
        <v>217</v>
      </c>
      <c r="B899" s="4" t="s">
        <v>193</v>
      </c>
      <c r="C899" s="4" t="s">
        <v>426</v>
      </c>
      <c r="D899" s="4"/>
      <c r="E899" s="8" t="s">
        <v>672</v>
      </c>
      <c r="F899" s="113">
        <f>F900+F902</f>
        <v>3230</v>
      </c>
      <c r="G899" s="113">
        <f t="shared" ref="G899:N899" si="530">G900+G902</f>
        <v>0</v>
      </c>
      <c r="H899" s="113">
        <f t="shared" si="530"/>
        <v>3230</v>
      </c>
      <c r="I899" s="113">
        <f t="shared" si="530"/>
        <v>3230</v>
      </c>
      <c r="J899" s="113">
        <f t="shared" si="530"/>
        <v>0</v>
      </c>
      <c r="K899" s="113">
        <f t="shared" si="530"/>
        <v>3230</v>
      </c>
      <c r="L899" s="113">
        <f t="shared" si="530"/>
        <v>3230</v>
      </c>
      <c r="M899" s="113">
        <f t="shared" si="530"/>
        <v>0</v>
      </c>
      <c r="N899" s="113">
        <f t="shared" si="530"/>
        <v>3230</v>
      </c>
    </row>
    <row r="900" spans="1:14" ht="15.75" outlineLevel="5" x14ac:dyDescent="0.2">
      <c r="A900" s="4" t="s">
        <v>217</v>
      </c>
      <c r="B900" s="4" t="s">
        <v>193</v>
      </c>
      <c r="C900" s="4" t="s">
        <v>431</v>
      </c>
      <c r="D900" s="4"/>
      <c r="E900" s="8" t="s">
        <v>103</v>
      </c>
      <c r="F900" s="113">
        <f>F901</f>
        <v>3000</v>
      </c>
      <c r="G900" s="113">
        <f t="shared" ref="G900:N900" si="531">G901</f>
        <v>0</v>
      </c>
      <c r="H900" s="113">
        <f t="shared" si="531"/>
        <v>3000</v>
      </c>
      <c r="I900" s="113">
        <f t="shared" si="531"/>
        <v>3000</v>
      </c>
      <c r="J900" s="113">
        <f t="shared" si="531"/>
        <v>0</v>
      </c>
      <c r="K900" s="113">
        <f t="shared" si="531"/>
        <v>3000</v>
      </c>
      <c r="L900" s="113">
        <f t="shared" si="531"/>
        <v>3000</v>
      </c>
      <c r="M900" s="113">
        <f t="shared" si="531"/>
        <v>0</v>
      </c>
      <c r="N900" s="113">
        <f t="shared" si="531"/>
        <v>3000</v>
      </c>
    </row>
    <row r="901" spans="1:14" ht="15.75" outlineLevel="7" x14ac:dyDescent="0.2">
      <c r="A901" s="9" t="s">
        <v>217</v>
      </c>
      <c r="B901" s="9" t="s">
        <v>193</v>
      </c>
      <c r="C901" s="9" t="s">
        <v>431</v>
      </c>
      <c r="D901" s="9" t="s">
        <v>6</v>
      </c>
      <c r="E901" s="99" t="s">
        <v>7</v>
      </c>
      <c r="F901" s="110">
        <v>3000</v>
      </c>
      <c r="G901" s="110"/>
      <c r="H901" s="1">
        <f>F901+G901</f>
        <v>3000</v>
      </c>
      <c r="I901" s="100">
        <v>3000</v>
      </c>
      <c r="J901" s="100"/>
      <c r="K901" s="1">
        <f>I901+J901</f>
        <v>3000</v>
      </c>
      <c r="L901" s="100">
        <v>3000</v>
      </c>
      <c r="M901" s="100"/>
      <c r="N901" s="1">
        <f>L901+M901</f>
        <v>3000</v>
      </c>
    </row>
    <row r="902" spans="1:14" ht="15.75" outlineLevel="5" x14ac:dyDescent="0.2">
      <c r="A902" s="4" t="s">
        <v>217</v>
      </c>
      <c r="B902" s="4" t="s">
        <v>193</v>
      </c>
      <c r="C902" s="4" t="s">
        <v>432</v>
      </c>
      <c r="D902" s="4"/>
      <c r="E902" s="8" t="s">
        <v>104</v>
      </c>
      <c r="F902" s="113">
        <f>F903</f>
        <v>230</v>
      </c>
      <c r="G902" s="113">
        <f t="shared" ref="G902:N902" si="532">G903</f>
        <v>0</v>
      </c>
      <c r="H902" s="113">
        <f t="shared" si="532"/>
        <v>230</v>
      </c>
      <c r="I902" s="113">
        <f t="shared" si="532"/>
        <v>230</v>
      </c>
      <c r="J902" s="113">
        <f t="shared" si="532"/>
        <v>0</v>
      </c>
      <c r="K902" s="113">
        <f t="shared" si="532"/>
        <v>230</v>
      </c>
      <c r="L902" s="113">
        <f t="shared" si="532"/>
        <v>230</v>
      </c>
      <c r="M902" s="113">
        <f t="shared" si="532"/>
        <v>0</v>
      </c>
      <c r="N902" s="113">
        <f t="shared" si="532"/>
        <v>230</v>
      </c>
    </row>
    <row r="903" spans="1:14" ht="15.75" outlineLevel="7" x14ac:dyDescent="0.2">
      <c r="A903" s="9" t="s">
        <v>217</v>
      </c>
      <c r="B903" s="9" t="s">
        <v>193</v>
      </c>
      <c r="C903" s="9" t="s">
        <v>432</v>
      </c>
      <c r="D903" s="9" t="s">
        <v>6</v>
      </c>
      <c r="E903" s="99" t="s">
        <v>7</v>
      </c>
      <c r="F903" s="1">
        <v>230</v>
      </c>
      <c r="G903" s="1"/>
      <c r="H903" s="1">
        <f>F903+G903</f>
        <v>230</v>
      </c>
      <c r="I903" s="1">
        <v>230</v>
      </c>
      <c r="J903" s="1"/>
      <c r="K903" s="1">
        <f>I903+J903</f>
        <v>230</v>
      </c>
      <c r="L903" s="1">
        <v>230</v>
      </c>
      <c r="M903" s="1"/>
      <c r="N903" s="1">
        <f>L903+M903</f>
        <v>230</v>
      </c>
    </row>
    <row r="904" spans="1:14" ht="31.5" outlineLevel="2" x14ac:dyDescent="0.2">
      <c r="A904" s="4" t="s">
        <v>217</v>
      </c>
      <c r="B904" s="4" t="s">
        <v>193</v>
      </c>
      <c r="C904" s="4" t="s">
        <v>24</v>
      </c>
      <c r="D904" s="4"/>
      <c r="E904" s="8" t="s">
        <v>297</v>
      </c>
      <c r="F904" s="113">
        <f>F905</f>
        <v>910.59999999999991</v>
      </c>
      <c r="G904" s="113">
        <f t="shared" ref="G904:N904" si="533">G905</f>
        <v>0</v>
      </c>
      <c r="H904" s="113">
        <f t="shared" si="533"/>
        <v>910.59999999999991</v>
      </c>
      <c r="I904" s="113">
        <f t="shared" si="533"/>
        <v>910.59999999999991</v>
      </c>
      <c r="J904" s="113">
        <f t="shared" si="533"/>
        <v>0</v>
      </c>
      <c r="K904" s="113">
        <f t="shared" si="533"/>
        <v>910.59999999999991</v>
      </c>
      <c r="L904" s="113">
        <f t="shared" si="533"/>
        <v>910.59999999999991</v>
      </c>
      <c r="M904" s="113">
        <f t="shared" si="533"/>
        <v>0</v>
      </c>
      <c r="N904" s="113">
        <f t="shared" si="533"/>
        <v>910.59999999999991</v>
      </c>
    </row>
    <row r="905" spans="1:14" ht="15.75" outlineLevel="3" x14ac:dyDescent="0.2">
      <c r="A905" s="4" t="s">
        <v>217</v>
      </c>
      <c r="B905" s="4" t="s">
        <v>193</v>
      </c>
      <c r="C905" s="4" t="s">
        <v>433</v>
      </c>
      <c r="D905" s="4"/>
      <c r="E905" s="8" t="s">
        <v>361</v>
      </c>
      <c r="F905" s="113">
        <f>F906+F911</f>
        <v>910.59999999999991</v>
      </c>
      <c r="G905" s="113">
        <f t="shared" ref="G905:N905" si="534">G906+G911</f>
        <v>0</v>
      </c>
      <c r="H905" s="113">
        <f t="shared" si="534"/>
        <v>910.59999999999991</v>
      </c>
      <c r="I905" s="113">
        <f t="shared" si="534"/>
        <v>910.59999999999991</v>
      </c>
      <c r="J905" s="113">
        <f t="shared" si="534"/>
        <v>0</v>
      </c>
      <c r="K905" s="113">
        <f t="shared" si="534"/>
        <v>910.59999999999991</v>
      </c>
      <c r="L905" s="113">
        <f t="shared" si="534"/>
        <v>910.59999999999991</v>
      </c>
      <c r="M905" s="113">
        <f t="shared" si="534"/>
        <v>0</v>
      </c>
      <c r="N905" s="113">
        <f t="shared" si="534"/>
        <v>910.59999999999991</v>
      </c>
    </row>
    <row r="906" spans="1:14" ht="15.75" outlineLevel="4" x14ac:dyDescent="0.2">
      <c r="A906" s="4" t="s">
        <v>217</v>
      </c>
      <c r="B906" s="4" t="s">
        <v>193</v>
      </c>
      <c r="C906" s="4" t="s">
        <v>434</v>
      </c>
      <c r="D906" s="4"/>
      <c r="E906" s="8" t="s">
        <v>626</v>
      </c>
      <c r="F906" s="113">
        <f>F907+F909</f>
        <v>748.9</v>
      </c>
      <c r="G906" s="113">
        <f t="shared" ref="G906:N906" si="535">G907+G909</f>
        <v>0</v>
      </c>
      <c r="H906" s="113">
        <f t="shared" si="535"/>
        <v>748.9</v>
      </c>
      <c r="I906" s="113">
        <f t="shared" si="535"/>
        <v>748.9</v>
      </c>
      <c r="J906" s="113">
        <f t="shared" si="535"/>
        <v>0</v>
      </c>
      <c r="K906" s="113">
        <f t="shared" si="535"/>
        <v>748.9</v>
      </c>
      <c r="L906" s="113">
        <f t="shared" si="535"/>
        <v>748.9</v>
      </c>
      <c r="M906" s="113">
        <f t="shared" si="535"/>
        <v>0</v>
      </c>
      <c r="N906" s="113">
        <f t="shared" si="535"/>
        <v>748.9</v>
      </c>
    </row>
    <row r="907" spans="1:14" ht="15.75" outlineLevel="4" x14ac:dyDescent="0.2">
      <c r="A907" s="4" t="s">
        <v>217</v>
      </c>
      <c r="B907" s="4" t="s">
        <v>193</v>
      </c>
      <c r="C907" s="4" t="s">
        <v>435</v>
      </c>
      <c r="D907" s="4"/>
      <c r="E907" s="8" t="s">
        <v>436</v>
      </c>
      <c r="F907" s="113">
        <f>F908</f>
        <v>465.7</v>
      </c>
      <c r="G907" s="113">
        <f t="shared" ref="G907:N907" si="536">G908</f>
        <v>0</v>
      </c>
      <c r="H907" s="113">
        <f t="shared" si="536"/>
        <v>465.7</v>
      </c>
      <c r="I907" s="113">
        <f t="shared" si="536"/>
        <v>465.7</v>
      </c>
      <c r="J907" s="113">
        <f t="shared" si="536"/>
        <v>0</v>
      </c>
      <c r="K907" s="113">
        <f t="shared" si="536"/>
        <v>465.7</v>
      </c>
      <c r="L907" s="113">
        <f t="shared" si="536"/>
        <v>465.7</v>
      </c>
      <c r="M907" s="113">
        <f t="shared" si="536"/>
        <v>0</v>
      </c>
      <c r="N907" s="113">
        <f t="shared" si="536"/>
        <v>465.7</v>
      </c>
    </row>
    <row r="908" spans="1:14" ht="15.75" outlineLevel="4" x14ac:dyDescent="0.2">
      <c r="A908" s="9" t="s">
        <v>217</v>
      </c>
      <c r="B908" s="9" t="s">
        <v>193</v>
      </c>
      <c r="C908" s="9" t="s">
        <v>435</v>
      </c>
      <c r="D908" s="9" t="s">
        <v>28</v>
      </c>
      <c r="E908" s="99" t="s">
        <v>29</v>
      </c>
      <c r="F908" s="1">
        <v>465.7</v>
      </c>
      <c r="G908" s="1"/>
      <c r="H908" s="1">
        <f>F908+G908</f>
        <v>465.7</v>
      </c>
      <c r="I908" s="1">
        <v>465.7</v>
      </c>
      <c r="J908" s="1"/>
      <c r="K908" s="1">
        <f>I908+J908</f>
        <v>465.7</v>
      </c>
      <c r="L908" s="1">
        <v>465.7</v>
      </c>
      <c r="M908" s="1"/>
      <c r="N908" s="1">
        <f>L908+M908</f>
        <v>465.7</v>
      </c>
    </row>
    <row r="909" spans="1:14" ht="15.75" outlineLevel="4" x14ac:dyDescent="0.2">
      <c r="A909" s="4" t="s">
        <v>217</v>
      </c>
      <c r="B909" s="4" t="s">
        <v>193</v>
      </c>
      <c r="C909" s="4" t="s">
        <v>438</v>
      </c>
      <c r="D909" s="4"/>
      <c r="E909" s="8" t="s">
        <v>439</v>
      </c>
      <c r="F909" s="113">
        <f>F910</f>
        <v>283.2</v>
      </c>
      <c r="G909" s="113">
        <f t="shared" ref="G909:N909" si="537">G910</f>
        <v>0</v>
      </c>
      <c r="H909" s="113">
        <f t="shared" si="537"/>
        <v>283.2</v>
      </c>
      <c r="I909" s="113">
        <f t="shared" si="537"/>
        <v>283.2</v>
      </c>
      <c r="J909" s="113">
        <f t="shared" si="537"/>
        <v>0</v>
      </c>
      <c r="K909" s="113">
        <f t="shared" si="537"/>
        <v>283.2</v>
      </c>
      <c r="L909" s="113">
        <f t="shared" si="537"/>
        <v>283.2</v>
      </c>
      <c r="M909" s="113">
        <f t="shared" si="537"/>
        <v>0</v>
      </c>
      <c r="N909" s="113">
        <f t="shared" si="537"/>
        <v>283.2</v>
      </c>
    </row>
    <row r="910" spans="1:14" ht="15.75" outlineLevel="4" x14ac:dyDescent="0.2">
      <c r="A910" s="9" t="s">
        <v>217</v>
      </c>
      <c r="B910" s="9" t="s">
        <v>193</v>
      </c>
      <c r="C910" s="9" t="s">
        <v>438</v>
      </c>
      <c r="D910" s="9" t="s">
        <v>28</v>
      </c>
      <c r="E910" s="99" t="s">
        <v>29</v>
      </c>
      <c r="F910" s="1">
        <v>283.2</v>
      </c>
      <c r="G910" s="1"/>
      <c r="H910" s="1">
        <f>F910+G910</f>
        <v>283.2</v>
      </c>
      <c r="I910" s="1">
        <v>283.2</v>
      </c>
      <c r="J910" s="1"/>
      <c r="K910" s="1">
        <f>I910+J910</f>
        <v>283.2</v>
      </c>
      <c r="L910" s="1">
        <v>283.2</v>
      </c>
      <c r="M910" s="1"/>
      <c r="N910" s="1">
        <f>L910+M910</f>
        <v>283.2</v>
      </c>
    </row>
    <row r="911" spans="1:14" ht="15.75" outlineLevel="4" x14ac:dyDescent="0.2">
      <c r="A911" s="4" t="s">
        <v>217</v>
      </c>
      <c r="B911" s="4" t="s">
        <v>193</v>
      </c>
      <c r="C911" s="4" t="s">
        <v>446</v>
      </c>
      <c r="D911" s="9"/>
      <c r="E911" s="8" t="s">
        <v>638</v>
      </c>
      <c r="F911" s="113">
        <f>F912+F914+F916</f>
        <v>161.69999999999999</v>
      </c>
      <c r="G911" s="113">
        <f t="shared" ref="G911:N911" si="538">G912+G914+G916</f>
        <v>0</v>
      </c>
      <c r="H911" s="113">
        <f t="shared" si="538"/>
        <v>161.69999999999999</v>
      </c>
      <c r="I911" s="113">
        <f t="shared" si="538"/>
        <v>161.69999999999999</v>
      </c>
      <c r="J911" s="113">
        <f t="shared" si="538"/>
        <v>0</v>
      </c>
      <c r="K911" s="113">
        <f t="shared" si="538"/>
        <v>161.69999999999999</v>
      </c>
      <c r="L911" s="113">
        <f t="shared" si="538"/>
        <v>161.69999999999999</v>
      </c>
      <c r="M911" s="113">
        <f t="shared" si="538"/>
        <v>0</v>
      </c>
      <c r="N911" s="113">
        <f t="shared" si="538"/>
        <v>161.69999999999999</v>
      </c>
    </row>
    <row r="912" spans="1:14" ht="15.75" outlineLevel="4" x14ac:dyDescent="0.2">
      <c r="A912" s="4" t="s">
        <v>217</v>
      </c>
      <c r="B912" s="4" t="s">
        <v>193</v>
      </c>
      <c r="C912" s="4" t="s">
        <v>454</v>
      </c>
      <c r="D912" s="4"/>
      <c r="E912" s="8" t="s">
        <v>90</v>
      </c>
      <c r="F912" s="113">
        <f>F913</f>
        <v>29.4</v>
      </c>
      <c r="G912" s="113">
        <f t="shared" ref="G912:N912" si="539">G913</f>
        <v>0</v>
      </c>
      <c r="H912" s="113">
        <f t="shared" si="539"/>
        <v>29.4</v>
      </c>
      <c r="I912" s="113">
        <f t="shared" si="539"/>
        <v>29.4</v>
      </c>
      <c r="J912" s="113">
        <f t="shared" si="539"/>
        <v>0</v>
      </c>
      <c r="K912" s="113">
        <f t="shared" si="539"/>
        <v>29.4</v>
      </c>
      <c r="L912" s="113">
        <f t="shared" si="539"/>
        <v>29.4</v>
      </c>
      <c r="M912" s="113">
        <f t="shared" si="539"/>
        <v>0</v>
      </c>
      <c r="N912" s="113">
        <f t="shared" si="539"/>
        <v>29.4</v>
      </c>
    </row>
    <row r="913" spans="1:14" ht="15.75" outlineLevel="4" x14ac:dyDescent="0.2">
      <c r="A913" s="9" t="s">
        <v>217</v>
      </c>
      <c r="B913" s="9" t="s">
        <v>193</v>
      </c>
      <c r="C913" s="9" t="s">
        <v>454</v>
      </c>
      <c r="D913" s="9" t="s">
        <v>28</v>
      </c>
      <c r="E913" s="99" t="s">
        <v>29</v>
      </c>
      <c r="F913" s="1">
        <v>29.4</v>
      </c>
      <c r="G913" s="1"/>
      <c r="H913" s="1">
        <f>F913+G913</f>
        <v>29.4</v>
      </c>
      <c r="I913" s="1">
        <v>29.4</v>
      </c>
      <c r="J913" s="1"/>
      <c r="K913" s="1">
        <f>I913+J913</f>
        <v>29.4</v>
      </c>
      <c r="L913" s="1">
        <v>29.4</v>
      </c>
      <c r="M913" s="1"/>
      <c r="N913" s="1">
        <f>L913+M913</f>
        <v>29.4</v>
      </c>
    </row>
    <row r="914" spans="1:14" ht="15.75" outlineLevel="4" x14ac:dyDescent="0.2">
      <c r="A914" s="4" t="s">
        <v>217</v>
      </c>
      <c r="B914" s="4" t="s">
        <v>193</v>
      </c>
      <c r="C914" s="4" t="s">
        <v>455</v>
      </c>
      <c r="D914" s="4"/>
      <c r="E914" s="8" t="s">
        <v>106</v>
      </c>
      <c r="F914" s="113">
        <f>F915</f>
        <v>58.8</v>
      </c>
      <c r="G914" s="113">
        <f t="shared" ref="G914:N914" si="540">G915</f>
        <v>0</v>
      </c>
      <c r="H914" s="113">
        <f t="shared" si="540"/>
        <v>58.8</v>
      </c>
      <c r="I914" s="113">
        <f t="shared" si="540"/>
        <v>58.8</v>
      </c>
      <c r="J914" s="113">
        <f t="shared" si="540"/>
        <v>0</v>
      </c>
      <c r="K914" s="113">
        <f t="shared" si="540"/>
        <v>58.8</v>
      </c>
      <c r="L914" s="113">
        <f t="shared" si="540"/>
        <v>58.8</v>
      </c>
      <c r="M914" s="113">
        <f t="shared" si="540"/>
        <v>0</v>
      </c>
      <c r="N914" s="113">
        <f t="shared" si="540"/>
        <v>58.8</v>
      </c>
    </row>
    <row r="915" spans="1:14" ht="15.75" outlineLevel="4" x14ac:dyDescent="0.2">
      <c r="A915" s="9" t="s">
        <v>217</v>
      </c>
      <c r="B915" s="9" t="s">
        <v>193</v>
      </c>
      <c r="C915" s="9" t="s">
        <v>455</v>
      </c>
      <c r="D915" s="9" t="s">
        <v>28</v>
      </c>
      <c r="E915" s="99" t="s">
        <v>29</v>
      </c>
      <c r="F915" s="1">
        <v>58.8</v>
      </c>
      <c r="G915" s="1"/>
      <c r="H915" s="1">
        <f>F915+G915</f>
        <v>58.8</v>
      </c>
      <c r="I915" s="100">
        <v>58.8</v>
      </c>
      <c r="J915" s="100"/>
      <c r="K915" s="1">
        <f>I915+J915</f>
        <v>58.8</v>
      </c>
      <c r="L915" s="100">
        <v>58.8</v>
      </c>
      <c r="M915" s="100"/>
      <c r="N915" s="1">
        <f>L915+M915</f>
        <v>58.8</v>
      </c>
    </row>
    <row r="916" spans="1:14" ht="31.5" outlineLevel="5" x14ac:dyDescent="0.2">
      <c r="A916" s="4" t="s">
        <v>217</v>
      </c>
      <c r="B916" s="4" t="s">
        <v>193</v>
      </c>
      <c r="C916" s="4" t="s">
        <v>456</v>
      </c>
      <c r="D916" s="4"/>
      <c r="E916" s="8" t="s">
        <v>91</v>
      </c>
      <c r="F916" s="113">
        <f>F917</f>
        <v>73.5</v>
      </c>
      <c r="G916" s="113">
        <f t="shared" ref="G916:N916" si="541">G917</f>
        <v>0</v>
      </c>
      <c r="H916" s="113">
        <f t="shared" si="541"/>
        <v>73.5</v>
      </c>
      <c r="I916" s="113">
        <f t="shared" si="541"/>
        <v>73.5</v>
      </c>
      <c r="J916" s="113">
        <f t="shared" si="541"/>
        <v>0</v>
      </c>
      <c r="K916" s="113">
        <f t="shared" si="541"/>
        <v>73.5</v>
      </c>
      <c r="L916" s="113">
        <f t="shared" si="541"/>
        <v>73.5</v>
      </c>
      <c r="M916" s="113">
        <f t="shared" si="541"/>
        <v>0</v>
      </c>
      <c r="N916" s="113">
        <f t="shared" si="541"/>
        <v>73.5</v>
      </c>
    </row>
    <row r="917" spans="1:14" ht="15.75" outlineLevel="7" x14ac:dyDescent="0.2">
      <c r="A917" s="9" t="s">
        <v>217</v>
      </c>
      <c r="B917" s="9" t="s">
        <v>193</v>
      </c>
      <c r="C917" s="9" t="s">
        <v>456</v>
      </c>
      <c r="D917" s="9" t="s">
        <v>28</v>
      </c>
      <c r="E917" s="99" t="s">
        <v>29</v>
      </c>
      <c r="F917" s="1">
        <v>73.5</v>
      </c>
      <c r="G917" s="1"/>
      <c r="H917" s="1">
        <f>F917+G917</f>
        <v>73.5</v>
      </c>
      <c r="I917" s="100">
        <v>73.5</v>
      </c>
      <c r="J917" s="100"/>
      <c r="K917" s="1">
        <f>I917+J917</f>
        <v>73.5</v>
      </c>
      <c r="L917" s="100">
        <v>73.5</v>
      </c>
      <c r="M917" s="100"/>
      <c r="N917" s="1">
        <f>L917+M917</f>
        <v>73.5</v>
      </c>
    </row>
    <row r="918" spans="1:14" ht="15.75" outlineLevel="7" x14ac:dyDescent="0.2">
      <c r="A918" s="9"/>
      <c r="B918" s="9"/>
      <c r="C918" s="9"/>
      <c r="D918" s="9"/>
      <c r="E918" s="99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5.75" x14ac:dyDescent="0.2">
      <c r="A919" s="4" t="s">
        <v>220</v>
      </c>
      <c r="B919" s="4"/>
      <c r="C919" s="4"/>
      <c r="D919" s="4"/>
      <c r="E919" s="8" t="s">
        <v>315</v>
      </c>
      <c r="F919" s="113">
        <f>F920+F927+F945+F952</f>
        <v>181389.51199999999</v>
      </c>
      <c r="G919" s="113"/>
      <c r="H919" s="113">
        <f t="shared" ref="H919:N919" si="542">H920+H927+H945+H952</f>
        <v>181389.51199999999</v>
      </c>
      <c r="I919" s="113">
        <f t="shared" si="542"/>
        <v>181159.9</v>
      </c>
      <c r="J919" s="113"/>
      <c r="K919" s="113">
        <f t="shared" si="542"/>
        <v>181159.9</v>
      </c>
      <c r="L919" s="113">
        <f t="shared" si="542"/>
        <v>181159.9</v>
      </c>
      <c r="M919" s="113"/>
      <c r="N919" s="113">
        <f t="shared" si="542"/>
        <v>181159.9</v>
      </c>
    </row>
    <row r="920" spans="1:14" ht="15.75" x14ac:dyDescent="0.2">
      <c r="A920" s="4" t="s">
        <v>220</v>
      </c>
      <c r="B920" s="4" t="s">
        <v>136</v>
      </c>
      <c r="C920" s="4"/>
      <c r="D920" s="4"/>
      <c r="E920" s="177" t="s">
        <v>137</v>
      </c>
      <c r="F920" s="113">
        <f t="shared" ref="F920:N925" si="543">F921</f>
        <v>29.4</v>
      </c>
      <c r="G920" s="113"/>
      <c r="H920" s="113">
        <f t="shared" si="543"/>
        <v>29.4</v>
      </c>
      <c r="I920" s="113">
        <f t="shared" si="543"/>
        <v>29.4</v>
      </c>
      <c r="J920" s="113"/>
      <c r="K920" s="113">
        <f t="shared" si="543"/>
        <v>29.4</v>
      </c>
      <c r="L920" s="113">
        <f t="shared" si="543"/>
        <v>29.4</v>
      </c>
      <c r="M920" s="113"/>
      <c r="N920" s="113">
        <f t="shared" si="543"/>
        <v>29.4</v>
      </c>
    </row>
    <row r="921" spans="1:14" ht="15.75" outlineLevel="1" x14ac:dyDescent="0.2">
      <c r="A921" s="4" t="s">
        <v>220</v>
      </c>
      <c r="B921" s="4" t="s">
        <v>140</v>
      </c>
      <c r="C921" s="4"/>
      <c r="D921" s="4"/>
      <c r="E921" s="8" t="s">
        <v>141</v>
      </c>
      <c r="F921" s="113">
        <f t="shared" si="543"/>
        <v>29.4</v>
      </c>
      <c r="G921" s="113"/>
      <c r="H921" s="113">
        <f t="shared" si="543"/>
        <v>29.4</v>
      </c>
      <c r="I921" s="113">
        <f t="shared" si="543"/>
        <v>29.4</v>
      </c>
      <c r="J921" s="113"/>
      <c r="K921" s="113">
        <f t="shared" si="543"/>
        <v>29.4</v>
      </c>
      <c r="L921" s="113">
        <f t="shared" si="543"/>
        <v>29.4</v>
      </c>
      <c r="M921" s="113"/>
      <c r="N921" s="113">
        <f t="shared" si="543"/>
        <v>29.4</v>
      </c>
    </row>
    <row r="922" spans="1:14" ht="31.5" outlineLevel="2" x14ac:dyDescent="0.2">
      <c r="A922" s="4" t="s">
        <v>220</v>
      </c>
      <c r="B922" s="4" t="s">
        <v>140</v>
      </c>
      <c r="C922" s="4" t="s">
        <v>21</v>
      </c>
      <c r="D922" s="4"/>
      <c r="E922" s="8" t="s">
        <v>302</v>
      </c>
      <c r="F922" s="113">
        <f t="shared" si="543"/>
        <v>29.4</v>
      </c>
      <c r="G922" s="113"/>
      <c r="H922" s="113">
        <f t="shared" si="543"/>
        <v>29.4</v>
      </c>
      <c r="I922" s="113">
        <f t="shared" si="543"/>
        <v>29.4</v>
      </c>
      <c r="J922" s="113"/>
      <c r="K922" s="113">
        <f t="shared" si="543"/>
        <v>29.4</v>
      </c>
      <c r="L922" s="113">
        <f t="shared" si="543"/>
        <v>29.4</v>
      </c>
      <c r="M922" s="113"/>
      <c r="N922" s="113">
        <f t="shared" si="543"/>
        <v>29.4</v>
      </c>
    </row>
    <row r="923" spans="1:14" ht="15.75" outlineLevel="3" x14ac:dyDescent="0.2">
      <c r="A923" s="4" t="s">
        <v>220</v>
      </c>
      <c r="B923" s="4" t="s">
        <v>140</v>
      </c>
      <c r="C923" s="4" t="s">
        <v>362</v>
      </c>
      <c r="D923" s="4"/>
      <c r="E923" s="8" t="s">
        <v>361</v>
      </c>
      <c r="F923" s="113">
        <f t="shared" si="543"/>
        <v>29.4</v>
      </c>
      <c r="G923" s="113"/>
      <c r="H923" s="113">
        <f t="shared" si="543"/>
        <v>29.4</v>
      </c>
      <c r="I923" s="113">
        <f t="shared" si="543"/>
        <v>29.4</v>
      </c>
      <c r="J923" s="113"/>
      <c r="K923" s="113">
        <f t="shared" si="543"/>
        <v>29.4</v>
      </c>
      <c r="L923" s="113">
        <f t="shared" si="543"/>
        <v>29.4</v>
      </c>
      <c r="M923" s="113"/>
      <c r="N923" s="113">
        <f t="shared" si="543"/>
        <v>29.4</v>
      </c>
    </row>
    <row r="924" spans="1:14" ht="31.5" outlineLevel="4" x14ac:dyDescent="0.2">
      <c r="A924" s="4" t="s">
        <v>220</v>
      </c>
      <c r="B924" s="4" t="s">
        <v>140</v>
      </c>
      <c r="C924" s="4" t="s">
        <v>363</v>
      </c>
      <c r="D924" s="4"/>
      <c r="E924" s="8" t="s">
        <v>628</v>
      </c>
      <c r="F924" s="113">
        <f t="shared" si="543"/>
        <v>29.4</v>
      </c>
      <c r="G924" s="113"/>
      <c r="H924" s="113">
        <f t="shared" si="543"/>
        <v>29.4</v>
      </c>
      <c r="I924" s="113">
        <f t="shared" si="543"/>
        <v>29.4</v>
      </c>
      <c r="J924" s="113"/>
      <c r="K924" s="113">
        <f t="shared" si="543"/>
        <v>29.4</v>
      </c>
      <c r="L924" s="113">
        <f t="shared" si="543"/>
        <v>29.4</v>
      </c>
      <c r="M924" s="113"/>
      <c r="N924" s="113">
        <f t="shared" si="543"/>
        <v>29.4</v>
      </c>
    </row>
    <row r="925" spans="1:14" ht="15.75" outlineLevel="5" x14ac:dyDescent="0.2">
      <c r="A925" s="4" t="s">
        <v>220</v>
      </c>
      <c r="B925" s="4" t="s">
        <v>140</v>
      </c>
      <c r="C925" s="4" t="s">
        <v>358</v>
      </c>
      <c r="D925" s="4"/>
      <c r="E925" s="8" t="s">
        <v>30</v>
      </c>
      <c r="F925" s="113">
        <f t="shared" si="543"/>
        <v>29.4</v>
      </c>
      <c r="G925" s="113"/>
      <c r="H925" s="113">
        <f t="shared" si="543"/>
        <v>29.4</v>
      </c>
      <c r="I925" s="113">
        <f t="shared" si="543"/>
        <v>29.4</v>
      </c>
      <c r="J925" s="113"/>
      <c r="K925" s="113">
        <f t="shared" si="543"/>
        <v>29.4</v>
      </c>
      <c r="L925" s="113">
        <f t="shared" si="543"/>
        <v>29.4</v>
      </c>
      <c r="M925" s="113"/>
      <c r="N925" s="113">
        <f t="shared" si="543"/>
        <v>29.4</v>
      </c>
    </row>
    <row r="926" spans="1:14" ht="15.75" outlineLevel="7" x14ac:dyDescent="0.2">
      <c r="A926" s="9" t="s">
        <v>220</v>
      </c>
      <c r="B926" s="9" t="s">
        <v>140</v>
      </c>
      <c r="C926" s="9" t="s">
        <v>358</v>
      </c>
      <c r="D926" s="9" t="s">
        <v>6</v>
      </c>
      <c r="E926" s="99" t="s">
        <v>7</v>
      </c>
      <c r="F926" s="178">
        <v>29.4</v>
      </c>
      <c r="G926" s="178"/>
      <c r="H926" s="1">
        <f>F926+G926</f>
        <v>29.4</v>
      </c>
      <c r="I926" s="100">
        <v>29.4</v>
      </c>
      <c r="J926" s="100"/>
      <c r="K926" s="1">
        <f>I926+J926</f>
        <v>29.4</v>
      </c>
      <c r="L926" s="100">
        <v>29.4</v>
      </c>
      <c r="M926" s="100"/>
      <c r="N926" s="1">
        <f>L926+M926</f>
        <v>29.4</v>
      </c>
    </row>
    <row r="927" spans="1:14" ht="15.75" outlineLevel="7" x14ac:dyDescent="0.2">
      <c r="A927" s="4" t="s">
        <v>220</v>
      </c>
      <c r="B927" s="4" t="s">
        <v>142</v>
      </c>
      <c r="C927" s="9"/>
      <c r="D927" s="9"/>
      <c r="E927" s="177" t="s">
        <v>143</v>
      </c>
      <c r="F927" s="113">
        <f>F928+F939</f>
        <v>1097.5999999999999</v>
      </c>
      <c r="G927" s="113"/>
      <c r="H927" s="113">
        <f t="shared" ref="H927:N927" si="544">H928+H939</f>
        <v>1097.5999999999999</v>
      </c>
      <c r="I927" s="113">
        <f t="shared" si="544"/>
        <v>1097.5999999999999</v>
      </c>
      <c r="J927" s="113"/>
      <c r="K927" s="113">
        <f t="shared" si="544"/>
        <v>1097.5999999999999</v>
      </c>
      <c r="L927" s="113">
        <f t="shared" si="544"/>
        <v>1097.5999999999999</v>
      </c>
      <c r="M927" s="113"/>
      <c r="N927" s="113">
        <f t="shared" si="544"/>
        <v>1097.5999999999999</v>
      </c>
    </row>
    <row r="928" spans="1:14" ht="15.75" outlineLevel="1" x14ac:dyDescent="0.2">
      <c r="A928" s="4" t="s">
        <v>220</v>
      </c>
      <c r="B928" s="4" t="s">
        <v>144</v>
      </c>
      <c r="C928" s="4"/>
      <c r="D928" s="4"/>
      <c r="E928" s="8" t="s">
        <v>145</v>
      </c>
      <c r="F928" s="113">
        <f>F929+F934</f>
        <v>117.6</v>
      </c>
      <c r="G928" s="113"/>
      <c r="H928" s="113">
        <f t="shared" ref="H928:N928" si="545">H929+H934</f>
        <v>117.6</v>
      </c>
      <c r="I928" s="113">
        <f t="shared" si="545"/>
        <v>117.6</v>
      </c>
      <c r="J928" s="113"/>
      <c r="K928" s="113">
        <f t="shared" si="545"/>
        <v>117.6</v>
      </c>
      <c r="L928" s="113">
        <f t="shared" si="545"/>
        <v>117.6</v>
      </c>
      <c r="M928" s="113"/>
      <c r="N928" s="113">
        <f t="shared" si="545"/>
        <v>117.6</v>
      </c>
    </row>
    <row r="929" spans="1:14" ht="15.75" outlineLevel="1" x14ac:dyDescent="0.2">
      <c r="A929" s="4" t="s">
        <v>220</v>
      </c>
      <c r="B929" s="4" t="s">
        <v>144</v>
      </c>
      <c r="C929" s="4" t="s">
        <v>79</v>
      </c>
      <c r="D929" s="4"/>
      <c r="E929" s="8" t="s">
        <v>301</v>
      </c>
      <c r="F929" s="113">
        <f>F930</f>
        <v>98</v>
      </c>
      <c r="G929" s="113"/>
      <c r="H929" s="113">
        <f t="shared" ref="H929:N932" si="546">H930</f>
        <v>98</v>
      </c>
      <c r="I929" s="113">
        <f t="shared" si="546"/>
        <v>98</v>
      </c>
      <c r="J929" s="113"/>
      <c r="K929" s="113">
        <f t="shared" si="546"/>
        <v>98</v>
      </c>
      <c r="L929" s="113">
        <f t="shared" si="546"/>
        <v>98</v>
      </c>
      <c r="M929" s="113"/>
      <c r="N929" s="113">
        <f t="shared" si="546"/>
        <v>98</v>
      </c>
    </row>
    <row r="930" spans="1:14" ht="15.75" outlineLevel="1" x14ac:dyDescent="0.2">
      <c r="A930" s="4" t="s">
        <v>220</v>
      </c>
      <c r="B930" s="4" t="s">
        <v>144</v>
      </c>
      <c r="C930" s="4" t="s">
        <v>513</v>
      </c>
      <c r="D930" s="4"/>
      <c r="E930" s="8" t="s">
        <v>361</v>
      </c>
      <c r="F930" s="113">
        <f>F931</f>
        <v>98</v>
      </c>
      <c r="G930" s="113"/>
      <c r="H930" s="113">
        <f t="shared" si="546"/>
        <v>98</v>
      </c>
      <c r="I930" s="113">
        <f t="shared" si="546"/>
        <v>98</v>
      </c>
      <c r="J930" s="113"/>
      <c r="K930" s="113">
        <f t="shared" si="546"/>
        <v>98</v>
      </c>
      <c r="L930" s="113">
        <f t="shared" si="546"/>
        <v>98</v>
      </c>
      <c r="M930" s="113"/>
      <c r="N930" s="113">
        <f t="shared" si="546"/>
        <v>98</v>
      </c>
    </row>
    <row r="931" spans="1:14" ht="31.5" outlineLevel="1" x14ac:dyDescent="0.2">
      <c r="A931" s="4" t="s">
        <v>220</v>
      </c>
      <c r="B931" s="4" t="s">
        <v>144</v>
      </c>
      <c r="C931" s="4" t="s">
        <v>516</v>
      </c>
      <c r="D931" s="4"/>
      <c r="E931" s="8" t="s">
        <v>628</v>
      </c>
      <c r="F931" s="113">
        <f>F932</f>
        <v>98</v>
      </c>
      <c r="G931" s="113"/>
      <c r="H931" s="113">
        <f t="shared" si="546"/>
        <v>98</v>
      </c>
      <c r="I931" s="113">
        <f t="shared" si="546"/>
        <v>98</v>
      </c>
      <c r="J931" s="113"/>
      <c r="K931" s="113">
        <f t="shared" si="546"/>
        <v>98</v>
      </c>
      <c r="L931" s="113">
        <f t="shared" si="546"/>
        <v>98</v>
      </c>
      <c r="M931" s="113"/>
      <c r="N931" s="113">
        <f t="shared" si="546"/>
        <v>98</v>
      </c>
    </row>
    <row r="932" spans="1:14" ht="31.5" outlineLevel="1" x14ac:dyDescent="0.2">
      <c r="A932" s="4" t="s">
        <v>220</v>
      </c>
      <c r="B932" s="4" t="s">
        <v>144</v>
      </c>
      <c r="C932" s="4" t="s">
        <v>677</v>
      </c>
      <c r="D932" s="4"/>
      <c r="E932" s="8" t="s">
        <v>277</v>
      </c>
      <c r="F932" s="113">
        <f>F933</f>
        <v>98</v>
      </c>
      <c r="G932" s="113"/>
      <c r="H932" s="113">
        <f t="shared" si="546"/>
        <v>98</v>
      </c>
      <c r="I932" s="113">
        <f t="shared" si="546"/>
        <v>98</v>
      </c>
      <c r="J932" s="113"/>
      <c r="K932" s="113">
        <f t="shared" si="546"/>
        <v>98</v>
      </c>
      <c r="L932" s="113">
        <f t="shared" si="546"/>
        <v>98</v>
      </c>
      <c r="M932" s="113"/>
      <c r="N932" s="113">
        <f t="shared" si="546"/>
        <v>98</v>
      </c>
    </row>
    <row r="933" spans="1:14" ht="15.75" outlineLevel="1" x14ac:dyDescent="0.2">
      <c r="A933" s="9" t="s">
        <v>220</v>
      </c>
      <c r="B933" s="9" t="s">
        <v>144</v>
      </c>
      <c r="C933" s="9" t="s">
        <v>677</v>
      </c>
      <c r="D933" s="9" t="s">
        <v>28</v>
      </c>
      <c r="E933" s="99" t="s">
        <v>29</v>
      </c>
      <c r="F933" s="1">
        <v>98</v>
      </c>
      <c r="G933" s="1"/>
      <c r="H933" s="1">
        <f>F933+G933</f>
        <v>98</v>
      </c>
      <c r="I933" s="100">
        <v>98</v>
      </c>
      <c r="J933" s="100"/>
      <c r="K933" s="1">
        <f>I933+J933</f>
        <v>98</v>
      </c>
      <c r="L933" s="100">
        <v>98</v>
      </c>
      <c r="M933" s="100"/>
      <c r="N933" s="1">
        <f>L933+M933</f>
        <v>98</v>
      </c>
    </row>
    <row r="934" spans="1:14" ht="31.5" outlineLevel="2" x14ac:dyDescent="0.2">
      <c r="A934" s="4" t="s">
        <v>220</v>
      </c>
      <c r="B934" s="4" t="s">
        <v>144</v>
      </c>
      <c r="C934" s="4" t="s">
        <v>21</v>
      </c>
      <c r="D934" s="4"/>
      <c r="E934" s="8" t="s">
        <v>302</v>
      </c>
      <c r="F934" s="113">
        <f>F935</f>
        <v>19.600000000000001</v>
      </c>
      <c r="G934" s="113"/>
      <c r="H934" s="113">
        <f t="shared" ref="H934:N937" si="547">H935</f>
        <v>19.600000000000001</v>
      </c>
      <c r="I934" s="113">
        <f t="shared" si="547"/>
        <v>19.600000000000001</v>
      </c>
      <c r="J934" s="113"/>
      <c r="K934" s="113">
        <f t="shared" si="547"/>
        <v>19.600000000000001</v>
      </c>
      <c r="L934" s="113">
        <f t="shared" si="547"/>
        <v>19.600000000000001</v>
      </c>
      <c r="M934" s="113"/>
      <c r="N934" s="113">
        <f t="shared" si="547"/>
        <v>19.600000000000001</v>
      </c>
    </row>
    <row r="935" spans="1:14" ht="15.75" outlineLevel="3" x14ac:dyDescent="0.2">
      <c r="A935" s="4" t="s">
        <v>220</v>
      </c>
      <c r="B935" s="4" t="s">
        <v>144</v>
      </c>
      <c r="C935" s="4" t="s">
        <v>362</v>
      </c>
      <c r="D935" s="4"/>
      <c r="E935" s="8" t="s">
        <v>361</v>
      </c>
      <c r="F935" s="113">
        <f>F936</f>
        <v>19.600000000000001</v>
      </c>
      <c r="G935" s="113"/>
      <c r="H935" s="113">
        <f t="shared" si="547"/>
        <v>19.600000000000001</v>
      </c>
      <c r="I935" s="113">
        <f t="shared" si="547"/>
        <v>19.600000000000001</v>
      </c>
      <c r="J935" s="113"/>
      <c r="K935" s="113">
        <f t="shared" si="547"/>
        <v>19.600000000000001</v>
      </c>
      <c r="L935" s="113">
        <f t="shared" si="547"/>
        <v>19.600000000000001</v>
      </c>
      <c r="M935" s="113"/>
      <c r="N935" s="113">
        <f t="shared" si="547"/>
        <v>19.600000000000001</v>
      </c>
    </row>
    <row r="936" spans="1:14" ht="31.5" outlineLevel="4" x14ac:dyDescent="0.2">
      <c r="A936" s="4" t="s">
        <v>220</v>
      </c>
      <c r="B936" s="4" t="s">
        <v>144</v>
      </c>
      <c r="C936" s="4" t="s">
        <v>363</v>
      </c>
      <c r="D936" s="4"/>
      <c r="E936" s="8" t="s">
        <v>628</v>
      </c>
      <c r="F936" s="113">
        <f>F937</f>
        <v>19.600000000000001</v>
      </c>
      <c r="G936" s="113"/>
      <c r="H936" s="113">
        <f t="shared" si="547"/>
        <v>19.600000000000001</v>
      </c>
      <c r="I936" s="113">
        <f t="shared" si="547"/>
        <v>19.600000000000001</v>
      </c>
      <c r="J936" s="113"/>
      <c r="K936" s="113">
        <f t="shared" si="547"/>
        <v>19.600000000000001</v>
      </c>
      <c r="L936" s="113">
        <f t="shared" si="547"/>
        <v>19.600000000000001</v>
      </c>
      <c r="M936" s="113"/>
      <c r="N936" s="113">
        <f t="shared" si="547"/>
        <v>19.600000000000001</v>
      </c>
    </row>
    <row r="937" spans="1:14" ht="15.75" outlineLevel="5" x14ac:dyDescent="0.2">
      <c r="A937" s="4" t="s">
        <v>220</v>
      </c>
      <c r="B937" s="4" t="s">
        <v>144</v>
      </c>
      <c r="C937" s="4" t="s">
        <v>358</v>
      </c>
      <c r="D937" s="4"/>
      <c r="E937" s="8" t="s">
        <v>30</v>
      </c>
      <c r="F937" s="113">
        <f>F938</f>
        <v>19.600000000000001</v>
      </c>
      <c r="G937" s="113"/>
      <c r="H937" s="113">
        <f t="shared" si="547"/>
        <v>19.600000000000001</v>
      </c>
      <c r="I937" s="113">
        <f t="shared" si="547"/>
        <v>19.600000000000001</v>
      </c>
      <c r="J937" s="113"/>
      <c r="K937" s="113">
        <f t="shared" si="547"/>
        <v>19.600000000000001</v>
      </c>
      <c r="L937" s="113">
        <f t="shared" si="547"/>
        <v>19.600000000000001</v>
      </c>
      <c r="M937" s="113"/>
      <c r="N937" s="113">
        <f t="shared" si="547"/>
        <v>19.600000000000001</v>
      </c>
    </row>
    <row r="938" spans="1:14" ht="15.75" outlineLevel="7" x14ac:dyDescent="0.2">
      <c r="A938" s="9" t="s">
        <v>220</v>
      </c>
      <c r="B938" s="9" t="s">
        <v>144</v>
      </c>
      <c r="C938" s="9" t="s">
        <v>358</v>
      </c>
      <c r="D938" s="9" t="s">
        <v>6</v>
      </c>
      <c r="E938" s="99" t="s">
        <v>7</v>
      </c>
      <c r="F938" s="1">
        <v>19.600000000000001</v>
      </c>
      <c r="G938" s="1"/>
      <c r="H938" s="1">
        <f>F938+G938</f>
        <v>19.600000000000001</v>
      </c>
      <c r="I938" s="100">
        <v>19.600000000000001</v>
      </c>
      <c r="J938" s="100"/>
      <c r="K938" s="1">
        <f>I938+J938</f>
        <v>19.600000000000001</v>
      </c>
      <c r="L938" s="100">
        <v>19.600000000000001</v>
      </c>
      <c r="M938" s="100"/>
      <c r="N938" s="1">
        <f>L938+M938</f>
        <v>19.600000000000001</v>
      </c>
    </row>
    <row r="939" spans="1:14" ht="15.75" outlineLevel="1" x14ac:dyDescent="0.2">
      <c r="A939" s="4" t="s">
        <v>220</v>
      </c>
      <c r="B939" s="4" t="s">
        <v>189</v>
      </c>
      <c r="C939" s="4"/>
      <c r="D939" s="4"/>
      <c r="E939" s="8" t="s">
        <v>190</v>
      </c>
      <c r="F939" s="113">
        <f>F940</f>
        <v>980</v>
      </c>
      <c r="G939" s="113"/>
      <c r="H939" s="113">
        <f t="shared" ref="H939:N943" si="548">H940</f>
        <v>980</v>
      </c>
      <c r="I939" s="113">
        <f t="shared" si="548"/>
        <v>980</v>
      </c>
      <c r="J939" s="113"/>
      <c r="K939" s="113">
        <f t="shared" si="548"/>
        <v>980</v>
      </c>
      <c r="L939" s="113">
        <f t="shared" si="548"/>
        <v>980</v>
      </c>
      <c r="M939" s="113"/>
      <c r="N939" s="113">
        <f t="shared" si="548"/>
        <v>980</v>
      </c>
    </row>
    <row r="940" spans="1:14" ht="15.75" outlineLevel="2" x14ac:dyDescent="0.2">
      <c r="A940" s="4" t="s">
        <v>220</v>
      </c>
      <c r="B940" s="4" t="s">
        <v>189</v>
      </c>
      <c r="C940" s="4" t="s">
        <v>79</v>
      </c>
      <c r="D940" s="4"/>
      <c r="E940" s="8" t="s">
        <v>301</v>
      </c>
      <c r="F940" s="113">
        <f>F941</f>
        <v>980</v>
      </c>
      <c r="G940" s="113"/>
      <c r="H940" s="113">
        <f t="shared" si="548"/>
        <v>980</v>
      </c>
      <c r="I940" s="113">
        <f t="shared" si="548"/>
        <v>980</v>
      </c>
      <c r="J940" s="113"/>
      <c r="K940" s="113">
        <f t="shared" si="548"/>
        <v>980</v>
      </c>
      <c r="L940" s="113">
        <f t="shared" si="548"/>
        <v>980</v>
      </c>
      <c r="M940" s="113"/>
      <c r="N940" s="113">
        <f t="shared" si="548"/>
        <v>980</v>
      </c>
    </row>
    <row r="941" spans="1:14" ht="15.75" outlineLevel="3" x14ac:dyDescent="0.2">
      <c r="A941" s="4" t="s">
        <v>220</v>
      </c>
      <c r="B941" s="4" t="s">
        <v>189</v>
      </c>
      <c r="C941" s="4" t="s">
        <v>513</v>
      </c>
      <c r="D941" s="4"/>
      <c r="E941" s="8" t="s">
        <v>361</v>
      </c>
      <c r="F941" s="113">
        <f>F942</f>
        <v>980</v>
      </c>
      <c r="G941" s="113"/>
      <c r="H941" s="113">
        <f t="shared" si="548"/>
        <v>980</v>
      </c>
      <c r="I941" s="113">
        <f t="shared" si="548"/>
        <v>980</v>
      </c>
      <c r="J941" s="113"/>
      <c r="K941" s="113">
        <f t="shared" si="548"/>
        <v>980</v>
      </c>
      <c r="L941" s="113">
        <f t="shared" si="548"/>
        <v>980</v>
      </c>
      <c r="M941" s="113"/>
      <c r="N941" s="113">
        <f t="shared" si="548"/>
        <v>980</v>
      </c>
    </row>
    <row r="942" spans="1:14" ht="31.5" outlineLevel="4" x14ac:dyDescent="0.2">
      <c r="A942" s="4" t="s">
        <v>220</v>
      </c>
      <c r="B942" s="4" t="s">
        <v>189</v>
      </c>
      <c r="C942" s="4" t="s">
        <v>519</v>
      </c>
      <c r="D942" s="4"/>
      <c r="E942" s="8" t="s">
        <v>640</v>
      </c>
      <c r="F942" s="113">
        <f>F943</f>
        <v>980</v>
      </c>
      <c r="G942" s="113"/>
      <c r="H942" s="113">
        <f t="shared" si="548"/>
        <v>980</v>
      </c>
      <c r="I942" s="113">
        <f t="shared" si="548"/>
        <v>980</v>
      </c>
      <c r="J942" s="113"/>
      <c r="K942" s="113">
        <f t="shared" si="548"/>
        <v>980</v>
      </c>
      <c r="L942" s="113">
        <f t="shared" si="548"/>
        <v>980</v>
      </c>
      <c r="M942" s="113"/>
      <c r="N942" s="113">
        <f t="shared" si="548"/>
        <v>980</v>
      </c>
    </row>
    <row r="943" spans="1:14" ht="15.75" outlineLevel="5" x14ac:dyDescent="0.2">
      <c r="A943" s="4" t="s">
        <v>220</v>
      </c>
      <c r="B943" s="4" t="s">
        <v>189</v>
      </c>
      <c r="C943" s="4" t="s">
        <v>522</v>
      </c>
      <c r="D943" s="4"/>
      <c r="E943" s="8" t="s">
        <v>107</v>
      </c>
      <c r="F943" s="113">
        <f>F944</f>
        <v>980</v>
      </c>
      <c r="G943" s="113"/>
      <c r="H943" s="113">
        <f t="shared" si="548"/>
        <v>980</v>
      </c>
      <c r="I943" s="113">
        <f t="shared" si="548"/>
        <v>980</v>
      </c>
      <c r="J943" s="113"/>
      <c r="K943" s="113">
        <f t="shared" si="548"/>
        <v>980</v>
      </c>
      <c r="L943" s="113">
        <f t="shared" si="548"/>
        <v>980</v>
      </c>
      <c r="M943" s="113"/>
      <c r="N943" s="113">
        <f t="shared" si="548"/>
        <v>980</v>
      </c>
    </row>
    <row r="944" spans="1:14" ht="15.75" outlineLevel="7" x14ac:dyDescent="0.2">
      <c r="A944" s="9" t="s">
        <v>220</v>
      </c>
      <c r="B944" s="9" t="s">
        <v>189</v>
      </c>
      <c r="C944" s="9" t="s">
        <v>522</v>
      </c>
      <c r="D944" s="9" t="s">
        <v>28</v>
      </c>
      <c r="E944" s="99" t="s">
        <v>29</v>
      </c>
      <c r="F944" s="1">
        <v>980</v>
      </c>
      <c r="G944" s="1"/>
      <c r="H944" s="1">
        <f>F944+G944</f>
        <v>980</v>
      </c>
      <c r="I944" s="100">
        <v>980</v>
      </c>
      <c r="J944" s="100"/>
      <c r="K944" s="1">
        <f>I944+J944</f>
        <v>980</v>
      </c>
      <c r="L944" s="100">
        <v>980</v>
      </c>
      <c r="M944" s="100"/>
      <c r="N944" s="1">
        <f>L944+M944</f>
        <v>980</v>
      </c>
    </row>
    <row r="945" spans="1:14" ht="15.75" outlineLevel="7" x14ac:dyDescent="0.2">
      <c r="A945" s="4" t="s">
        <v>220</v>
      </c>
      <c r="B945" s="4" t="s">
        <v>195</v>
      </c>
      <c r="C945" s="9"/>
      <c r="D945" s="9"/>
      <c r="E945" s="209" t="s">
        <v>196</v>
      </c>
      <c r="F945" s="113">
        <f t="shared" ref="F945:N950" si="549">F946</f>
        <v>1080</v>
      </c>
      <c r="G945" s="113"/>
      <c r="H945" s="113">
        <f t="shared" si="549"/>
        <v>1080</v>
      </c>
      <c r="I945" s="113">
        <f t="shared" si="549"/>
        <v>1080</v>
      </c>
      <c r="J945" s="113"/>
      <c r="K945" s="113">
        <f t="shared" si="549"/>
        <v>1080</v>
      </c>
      <c r="L945" s="113">
        <f t="shared" si="549"/>
        <v>1080</v>
      </c>
      <c r="M945" s="113"/>
      <c r="N945" s="113">
        <f t="shared" si="549"/>
        <v>1080</v>
      </c>
    </row>
    <row r="946" spans="1:14" ht="15.75" outlineLevel="1" x14ac:dyDescent="0.2">
      <c r="A946" s="4" t="s">
        <v>220</v>
      </c>
      <c r="B946" s="4" t="s">
        <v>203</v>
      </c>
      <c r="C946" s="4"/>
      <c r="D946" s="4"/>
      <c r="E946" s="8" t="s">
        <v>204</v>
      </c>
      <c r="F946" s="113">
        <f t="shared" si="549"/>
        <v>1080</v>
      </c>
      <c r="G946" s="113"/>
      <c r="H946" s="113">
        <f t="shared" si="549"/>
        <v>1080</v>
      </c>
      <c r="I946" s="113">
        <f t="shared" si="549"/>
        <v>1080</v>
      </c>
      <c r="J946" s="113"/>
      <c r="K946" s="113">
        <f t="shared" si="549"/>
        <v>1080</v>
      </c>
      <c r="L946" s="113">
        <f t="shared" si="549"/>
        <v>1080</v>
      </c>
      <c r="M946" s="113"/>
      <c r="N946" s="113">
        <f t="shared" si="549"/>
        <v>1080</v>
      </c>
    </row>
    <row r="947" spans="1:14" ht="15.75" outlineLevel="2" x14ac:dyDescent="0.2">
      <c r="A947" s="4" t="s">
        <v>220</v>
      </c>
      <c r="B947" s="4" t="s">
        <v>203</v>
      </c>
      <c r="C947" s="4" t="s">
        <v>79</v>
      </c>
      <c r="D947" s="4"/>
      <c r="E947" s="8" t="s">
        <v>301</v>
      </c>
      <c r="F947" s="113">
        <f t="shared" si="549"/>
        <v>1080</v>
      </c>
      <c r="G947" s="113"/>
      <c r="H947" s="113">
        <f t="shared" si="549"/>
        <v>1080</v>
      </c>
      <c r="I947" s="113">
        <f t="shared" si="549"/>
        <v>1080</v>
      </c>
      <c r="J947" s="113"/>
      <c r="K947" s="113">
        <f t="shared" si="549"/>
        <v>1080</v>
      </c>
      <c r="L947" s="113">
        <f t="shared" si="549"/>
        <v>1080</v>
      </c>
      <c r="M947" s="113"/>
      <c r="N947" s="113">
        <f t="shared" si="549"/>
        <v>1080</v>
      </c>
    </row>
    <row r="948" spans="1:14" ht="15.75" outlineLevel="3" x14ac:dyDescent="0.2">
      <c r="A948" s="4" t="s">
        <v>220</v>
      </c>
      <c r="B948" s="4" t="s">
        <v>203</v>
      </c>
      <c r="C948" s="4" t="s">
        <v>513</v>
      </c>
      <c r="D948" s="4"/>
      <c r="E948" s="8" t="s">
        <v>361</v>
      </c>
      <c r="F948" s="113">
        <f t="shared" si="549"/>
        <v>1080</v>
      </c>
      <c r="G948" s="113"/>
      <c r="H948" s="113">
        <f t="shared" si="549"/>
        <v>1080</v>
      </c>
      <c r="I948" s="113">
        <f t="shared" si="549"/>
        <v>1080</v>
      </c>
      <c r="J948" s="113"/>
      <c r="K948" s="113">
        <f t="shared" si="549"/>
        <v>1080</v>
      </c>
      <c r="L948" s="113">
        <f t="shared" si="549"/>
        <v>1080</v>
      </c>
      <c r="M948" s="113"/>
      <c r="N948" s="113">
        <f t="shared" si="549"/>
        <v>1080</v>
      </c>
    </row>
    <row r="949" spans="1:14" ht="31.5" outlineLevel="4" x14ac:dyDescent="0.2">
      <c r="A949" s="4" t="s">
        <v>220</v>
      </c>
      <c r="B949" s="4" t="s">
        <v>203</v>
      </c>
      <c r="C949" s="4" t="s">
        <v>519</v>
      </c>
      <c r="D949" s="4"/>
      <c r="E949" s="8" t="s">
        <v>640</v>
      </c>
      <c r="F949" s="113">
        <f t="shared" si="549"/>
        <v>1080</v>
      </c>
      <c r="G949" s="113"/>
      <c r="H949" s="113">
        <f t="shared" si="549"/>
        <v>1080</v>
      </c>
      <c r="I949" s="113">
        <f t="shared" si="549"/>
        <v>1080</v>
      </c>
      <c r="J949" s="113"/>
      <c r="K949" s="113">
        <f t="shared" si="549"/>
        <v>1080</v>
      </c>
      <c r="L949" s="113">
        <f t="shared" si="549"/>
        <v>1080</v>
      </c>
      <c r="M949" s="113"/>
      <c r="N949" s="113">
        <f t="shared" si="549"/>
        <v>1080</v>
      </c>
    </row>
    <row r="950" spans="1:14" ht="31.5" outlineLevel="5" x14ac:dyDescent="0.2">
      <c r="A950" s="4" t="s">
        <v>220</v>
      </c>
      <c r="B950" s="4" t="s">
        <v>203</v>
      </c>
      <c r="C950" s="4" t="s">
        <v>523</v>
      </c>
      <c r="D950" s="4"/>
      <c r="E950" s="8" t="s">
        <v>321</v>
      </c>
      <c r="F950" s="113">
        <f t="shared" si="549"/>
        <v>1080</v>
      </c>
      <c r="G950" s="113"/>
      <c r="H950" s="113">
        <f t="shared" si="549"/>
        <v>1080</v>
      </c>
      <c r="I950" s="113">
        <f t="shared" si="549"/>
        <v>1080</v>
      </c>
      <c r="J950" s="113"/>
      <c r="K950" s="113">
        <f t="shared" si="549"/>
        <v>1080</v>
      </c>
      <c r="L950" s="113">
        <f t="shared" si="549"/>
        <v>1080</v>
      </c>
      <c r="M950" s="113"/>
      <c r="N950" s="113">
        <f t="shared" si="549"/>
        <v>1080</v>
      </c>
    </row>
    <row r="951" spans="1:14" ht="15.75" outlineLevel="7" x14ac:dyDescent="0.2">
      <c r="A951" s="9" t="s">
        <v>220</v>
      </c>
      <c r="B951" s="9" t="s">
        <v>203</v>
      </c>
      <c r="C951" s="9" t="s">
        <v>523</v>
      </c>
      <c r="D951" s="9" t="s">
        <v>17</v>
      </c>
      <c r="E951" s="99" t="s">
        <v>18</v>
      </c>
      <c r="F951" s="1">
        <v>1080</v>
      </c>
      <c r="G951" s="1"/>
      <c r="H951" s="1">
        <f>F951+G951</f>
        <v>1080</v>
      </c>
      <c r="I951" s="100">
        <v>1080</v>
      </c>
      <c r="J951" s="100"/>
      <c r="K951" s="1">
        <f>I951+J951</f>
        <v>1080</v>
      </c>
      <c r="L951" s="100">
        <v>1080</v>
      </c>
      <c r="M951" s="100"/>
      <c r="N951" s="1">
        <f>L951+M951</f>
        <v>1080</v>
      </c>
    </row>
    <row r="952" spans="1:14" ht="15.75" outlineLevel="7" x14ac:dyDescent="0.2">
      <c r="A952" s="4" t="s">
        <v>220</v>
      </c>
      <c r="B952" s="4" t="s">
        <v>205</v>
      </c>
      <c r="C952" s="9"/>
      <c r="D952" s="9"/>
      <c r="E952" s="177" t="s">
        <v>206</v>
      </c>
      <c r="F952" s="113">
        <f>F953+F983+F989</f>
        <v>179182.51199999999</v>
      </c>
      <c r="G952" s="113"/>
      <c r="H952" s="113">
        <f t="shared" ref="H952:N952" si="550">H953+H983+H989</f>
        <v>179182.51199999999</v>
      </c>
      <c r="I952" s="113">
        <f t="shared" si="550"/>
        <v>178952.9</v>
      </c>
      <c r="J952" s="113"/>
      <c r="K952" s="113">
        <f t="shared" si="550"/>
        <v>178952.9</v>
      </c>
      <c r="L952" s="113">
        <f t="shared" si="550"/>
        <v>178952.9</v>
      </c>
      <c r="M952" s="113"/>
      <c r="N952" s="113">
        <f t="shared" si="550"/>
        <v>178952.9</v>
      </c>
    </row>
    <row r="953" spans="1:14" ht="15.75" outlineLevel="1" x14ac:dyDescent="0.2">
      <c r="A953" s="4" t="s">
        <v>220</v>
      </c>
      <c r="B953" s="4" t="s">
        <v>207</v>
      </c>
      <c r="C953" s="4"/>
      <c r="D953" s="4"/>
      <c r="E953" s="8" t="s">
        <v>208</v>
      </c>
      <c r="F953" s="113">
        <f>F954+F959+F975</f>
        <v>7288.5120000000006</v>
      </c>
      <c r="G953" s="113"/>
      <c r="H953" s="113">
        <f t="shared" ref="H953:N953" si="551">H954+H959+H975</f>
        <v>7288.5119999999997</v>
      </c>
      <c r="I953" s="113">
        <f t="shared" si="551"/>
        <v>7058.9000000000005</v>
      </c>
      <c r="J953" s="113"/>
      <c r="K953" s="113">
        <f t="shared" si="551"/>
        <v>7058.9</v>
      </c>
      <c r="L953" s="113">
        <f t="shared" si="551"/>
        <v>7058.9000000000005</v>
      </c>
      <c r="M953" s="113"/>
      <c r="N953" s="113">
        <f t="shared" si="551"/>
        <v>7058.9</v>
      </c>
    </row>
    <row r="954" spans="1:14" ht="31.5" outlineLevel="2" x14ac:dyDescent="0.2">
      <c r="A954" s="4" t="s">
        <v>220</v>
      </c>
      <c r="B954" s="4" t="s">
        <v>207</v>
      </c>
      <c r="C954" s="4" t="s">
        <v>24</v>
      </c>
      <c r="D954" s="4"/>
      <c r="E954" s="8" t="s">
        <v>297</v>
      </c>
      <c r="F954" s="113">
        <f>F955</f>
        <v>15.3</v>
      </c>
      <c r="G954" s="113"/>
      <c r="H954" s="113">
        <f t="shared" ref="H954:N957" si="552">H955</f>
        <v>15.3</v>
      </c>
      <c r="I954" s="113">
        <f t="shared" si="552"/>
        <v>15.3</v>
      </c>
      <c r="J954" s="113"/>
      <c r="K954" s="113">
        <f t="shared" si="552"/>
        <v>15.3</v>
      </c>
      <c r="L954" s="113">
        <f t="shared" si="552"/>
        <v>15.3</v>
      </c>
      <c r="M954" s="113"/>
      <c r="N954" s="113">
        <f t="shared" si="552"/>
        <v>15.3</v>
      </c>
    </row>
    <row r="955" spans="1:14" ht="15.75" outlineLevel="3" x14ac:dyDescent="0.2">
      <c r="A955" s="4" t="s">
        <v>220</v>
      </c>
      <c r="B955" s="4" t="s">
        <v>207</v>
      </c>
      <c r="C955" s="4" t="s">
        <v>433</v>
      </c>
      <c r="D955" s="4"/>
      <c r="E955" s="8" t="s">
        <v>361</v>
      </c>
      <c r="F955" s="113">
        <f>F956</f>
        <v>15.3</v>
      </c>
      <c r="G955" s="113"/>
      <c r="H955" s="113">
        <f t="shared" si="552"/>
        <v>15.3</v>
      </c>
      <c r="I955" s="113">
        <f t="shared" si="552"/>
        <v>15.3</v>
      </c>
      <c r="J955" s="113"/>
      <c r="K955" s="113">
        <f t="shared" si="552"/>
        <v>15.3</v>
      </c>
      <c r="L955" s="113">
        <f t="shared" si="552"/>
        <v>15.3</v>
      </c>
      <c r="M955" s="113"/>
      <c r="N955" s="113">
        <f t="shared" si="552"/>
        <v>15.3</v>
      </c>
    </row>
    <row r="956" spans="1:14" ht="15.75" outlineLevel="4" x14ac:dyDescent="0.2">
      <c r="A956" s="4" t="s">
        <v>220</v>
      </c>
      <c r="B956" s="4" t="s">
        <v>207</v>
      </c>
      <c r="C956" s="4" t="s">
        <v>446</v>
      </c>
      <c r="D956" s="4"/>
      <c r="E956" s="8" t="s">
        <v>638</v>
      </c>
      <c r="F956" s="113">
        <f>F957</f>
        <v>15.3</v>
      </c>
      <c r="G956" s="113"/>
      <c r="H956" s="113">
        <f t="shared" si="552"/>
        <v>15.3</v>
      </c>
      <c r="I956" s="113">
        <f t="shared" si="552"/>
        <v>15.3</v>
      </c>
      <c r="J956" s="113"/>
      <c r="K956" s="113">
        <f t="shared" si="552"/>
        <v>15.3</v>
      </c>
      <c r="L956" s="113">
        <f t="shared" si="552"/>
        <v>15.3</v>
      </c>
      <c r="M956" s="113"/>
      <c r="N956" s="113">
        <f t="shared" si="552"/>
        <v>15.3</v>
      </c>
    </row>
    <row r="957" spans="1:14" ht="15.75" outlineLevel="5" x14ac:dyDescent="0.2">
      <c r="A957" s="4" t="s">
        <v>220</v>
      </c>
      <c r="B957" s="4" t="s">
        <v>207</v>
      </c>
      <c r="C957" s="4" t="s">
        <v>455</v>
      </c>
      <c r="D957" s="4"/>
      <c r="E957" s="8" t="s">
        <v>106</v>
      </c>
      <c r="F957" s="113">
        <f>F958</f>
        <v>15.3</v>
      </c>
      <c r="G957" s="113"/>
      <c r="H957" s="113">
        <f t="shared" si="552"/>
        <v>15.3</v>
      </c>
      <c r="I957" s="113">
        <f t="shared" si="552"/>
        <v>15.3</v>
      </c>
      <c r="J957" s="113"/>
      <c r="K957" s="113">
        <f t="shared" si="552"/>
        <v>15.3</v>
      </c>
      <c r="L957" s="113">
        <f t="shared" si="552"/>
        <v>15.3</v>
      </c>
      <c r="M957" s="113"/>
      <c r="N957" s="113">
        <f t="shared" si="552"/>
        <v>15.3</v>
      </c>
    </row>
    <row r="958" spans="1:14" ht="15.75" outlineLevel="7" x14ac:dyDescent="0.2">
      <c r="A958" s="9" t="s">
        <v>220</v>
      </c>
      <c r="B958" s="9" t="s">
        <v>207</v>
      </c>
      <c r="C958" s="9" t="s">
        <v>455</v>
      </c>
      <c r="D958" s="9" t="s">
        <v>6</v>
      </c>
      <c r="E958" s="99" t="s">
        <v>7</v>
      </c>
      <c r="F958" s="1">
        <v>15.3</v>
      </c>
      <c r="G958" s="1"/>
      <c r="H958" s="1">
        <f>F958+G958</f>
        <v>15.3</v>
      </c>
      <c r="I958" s="100">
        <v>15.3</v>
      </c>
      <c r="J958" s="100"/>
      <c r="K958" s="1">
        <f>I958+J958</f>
        <v>15.3</v>
      </c>
      <c r="L958" s="100">
        <v>15.3</v>
      </c>
      <c r="M958" s="100"/>
      <c r="N958" s="1">
        <f>L958+M958</f>
        <v>15.3</v>
      </c>
    </row>
    <row r="959" spans="1:14" ht="15.75" outlineLevel="2" x14ac:dyDescent="0.2">
      <c r="A959" s="4" t="s">
        <v>220</v>
      </c>
      <c r="B959" s="4" t="s">
        <v>207</v>
      </c>
      <c r="C959" s="4" t="s">
        <v>79</v>
      </c>
      <c r="D959" s="4"/>
      <c r="E959" s="8" t="s">
        <v>301</v>
      </c>
      <c r="F959" s="113">
        <f>F960+F964</f>
        <v>7043.6</v>
      </c>
      <c r="G959" s="113"/>
      <c r="H959" s="113">
        <f t="shared" ref="H959:N959" si="553">H960+H964</f>
        <v>7043.5999999999995</v>
      </c>
      <c r="I959" s="113">
        <f t="shared" si="553"/>
        <v>7043.6</v>
      </c>
      <c r="J959" s="113"/>
      <c r="K959" s="113">
        <f t="shared" si="553"/>
        <v>7043.5999999999995</v>
      </c>
      <c r="L959" s="113">
        <f t="shared" si="553"/>
        <v>7043.6</v>
      </c>
      <c r="M959" s="113"/>
      <c r="N959" s="113">
        <f t="shared" si="553"/>
        <v>7043.5999999999995</v>
      </c>
    </row>
    <row r="960" spans="1:14" ht="15.75" outlineLevel="3" x14ac:dyDescent="0.2">
      <c r="A960" s="4" t="s">
        <v>220</v>
      </c>
      <c r="B960" s="4" t="s">
        <v>207</v>
      </c>
      <c r="C960" s="4" t="s">
        <v>512</v>
      </c>
      <c r="D960" s="4"/>
      <c r="E960" s="8" t="s">
        <v>373</v>
      </c>
      <c r="F960" s="113">
        <f>F961</f>
        <v>2000</v>
      </c>
      <c r="G960" s="113"/>
      <c r="H960" s="113">
        <f t="shared" ref="H960:L962" si="554">H961</f>
        <v>2000</v>
      </c>
      <c r="I960" s="113">
        <f t="shared" si="554"/>
        <v>2000</v>
      </c>
      <c r="J960" s="113"/>
      <c r="K960" s="113">
        <f t="shared" si="554"/>
        <v>2000</v>
      </c>
      <c r="L960" s="113">
        <f t="shared" si="554"/>
        <v>0</v>
      </c>
      <c r="M960" s="113"/>
      <c r="N960" s="113"/>
    </row>
    <row r="961" spans="1:14" ht="15.75" outlineLevel="4" x14ac:dyDescent="0.2">
      <c r="A961" s="4" t="s">
        <v>220</v>
      </c>
      <c r="B961" s="4" t="s">
        <v>207</v>
      </c>
      <c r="C961" s="4" t="s">
        <v>631</v>
      </c>
      <c r="D961" s="4"/>
      <c r="E961" s="8" t="s">
        <v>377</v>
      </c>
      <c r="F961" s="113">
        <f>F962</f>
        <v>2000</v>
      </c>
      <c r="G961" s="113"/>
      <c r="H961" s="113">
        <f t="shared" si="554"/>
        <v>2000</v>
      </c>
      <c r="I961" s="113">
        <f t="shared" si="554"/>
        <v>2000</v>
      </c>
      <c r="J961" s="113"/>
      <c r="K961" s="113">
        <f t="shared" si="554"/>
        <v>2000</v>
      </c>
      <c r="L961" s="113">
        <f t="shared" si="554"/>
        <v>0</v>
      </c>
      <c r="M961" s="113"/>
      <c r="N961" s="113"/>
    </row>
    <row r="962" spans="1:14" ht="31.5" outlineLevel="4" x14ac:dyDescent="0.2">
      <c r="A962" s="4" t="s">
        <v>220</v>
      </c>
      <c r="B962" s="4" t="s">
        <v>207</v>
      </c>
      <c r="C962" s="4" t="s">
        <v>632</v>
      </c>
      <c r="D962" s="210"/>
      <c r="E962" s="8" t="s">
        <v>128</v>
      </c>
      <c r="F962" s="113">
        <f>F963</f>
        <v>2000</v>
      </c>
      <c r="G962" s="113"/>
      <c r="H962" s="113">
        <f t="shared" si="554"/>
        <v>2000</v>
      </c>
      <c r="I962" s="113">
        <f t="shared" si="554"/>
        <v>2000</v>
      </c>
      <c r="J962" s="113"/>
      <c r="K962" s="113">
        <f t="shared" si="554"/>
        <v>2000</v>
      </c>
      <c r="L962" s="113">
        <f t="shared" si="554"/>
        <v>0</v>
      </c>
      <c r="M962" s="113"/>
      <c r="N962" s="113"/>
    </row>
    <row r="963" spans="1:14" ht="15.75" outlineLevel="4" x14ac:dyDescent="0.2">
      <c r="A963" s="9" t="s">
        <v>220</v>
      </c>
      <c r="B963" s="9" t="s">
        <v>207</v>
      </c>
      <c r="C963" s="9" t="s">
        <v>632</v>
      </c>
      <c r="D963" s="179" t="s">
        <v>28</v>
      </c>
      <c r="E963" s="99" t="s">
        <v>29</v>
      </c>
      <c r="F963" s="110">
        <v>2000</v>
      </c>
      <c r="G963" s="110"/>
      <c r="H963" s="1">
        <f>F963+G963</f>
        <v>2000</v>
      </c>
      <c r="I963" s="100">
        <v>2000</v>
      </c>
      <c r="J963" s="100"/>
      <c r="K963" s="1">
        <f>I963+J963</f>
        <v>2000</v>
      </c>
      <c r="L963" s="100"/>
      <c r="M963" s="100"/>
      <c r="N963" s="1"/>
    </row>
    <row r="964" spans="1:14" ht="15.75" outlineLevel="4" x14ac:dyDescent="0.2">
      <c r="A964" s="4" t="s">
        <v>220</v>
      </c>
      <c r="B964" s="4" t="s">
        <v>207</v>
      </c>
      <c r="C964" s="4" t="s">
        <v>513</v>
      </c>
      <c r="D964" s="4"/>
      <c r="E964" s="8" t="s">
        <v>361</v>
      </c>
      <c r="F964" s="113">
        <f>F965+F968</f>
        <v>5043.6000000000004</v>
      </c>
      <c r="G964" s="113"/>
      <c r="H964" s="113">
        <f t="shared" ref="H964:N964" si="555">H965+H968</f>
        <v>5043.5999999999995</v>
      </c>
      <c r="I964" s="113">
        <f t="shared" si="555"/>
        <v>5043.6000000000004</v>
      </c>
      <c r="J964" s="113"/>
      <c r="K964" s="113">
        <f t="shared" si="555"/>
        <v>5043.5999999999995</v>
      </c>
      <c r="L964" s="113">
        <f t="shared" si="555"/>
        <v>7043.6</v>
      </c>
      <c r="M964" s="113"/>
      <c r="N964" s="113">
        <f t="shared" si="555"/>
        <v>7043.5999999999995</v>
      </c>
    </row>
    <row r="965" spans="1:14" ht="15.75" outlineLevel="4" x14ac:dyDescent="0.2">
      <c r="A965" s="4" t="s">
        <v>220</v>
      </c>
      <c r="B965" s="4" t="s">
        <v>207</v>
      </c>
      <c r="C965" s="181" t="s">
        <v>514</v>
      </c>
      <c r="D965" s="181"/>
      <c r="E965" s="102" t="s">
        <v>626</v>
      </c>
      <c r="F965" s="113">
        <f t="shared" ref="F965:I966" si="556">F966</f>
        <v>0</v>
      </c>
      <c r="G965" s="113"/>
      <c r="H965" s="113"/>
      <c r="I965" s="113">
        <f t="shared" si="556"/>
        <v>0</v>
      </c>
      <c r="J965" s="113"/>
      <c r="K965" s="113"/>
      <c r="L965" s="113">
        <f t="shared" ref="L965:N966" si="557">L966</f>
        <v>2000</v>
      </c>
      <c r="M965" s="113"/>
      <c r="N965" s="113">
        <f t="shared" si="557"/>
        <v>2000</v>
      </c>
    </row>
    <row r="966" spans="1:14" s="171" customFormat="1" ht="15.75" outlineLevel="3" x14ac:dyDescent="0.2">
      <c r="A966" s="4" t="s">
        <v>220</v>
      </c>
      <c r="B966" s="4" t="s">
        <v>207</v>
      </c>
      <c r="C966" s="181" t="s">
        <v>515</v>
      </c>
      <c r="D966" s="181"/>
      <c r="E966" s="102" t="s">
        <v>229</v>
      </c>
      <c r="F966" s="113">
        <f t="shared" si="556"/>
        <v>0</v>
      </c>
      <c r="G966" s="113"/>
      <c r="H966" s="113"/>
      <c r="I966" s="113">
        <f t="shared" si="556"/>
        <v>0</v>
      </c>
      <c r="J966" s="113"/>
      <c r="K966" s="113"/>
      <c r="L966" s="113">
        <f t="shared" si="557"/>
        <v>2000</v>
      </c>
      <c r="M966" s="113"/>
      <c r="N966" s="113">
        <f t="shared" si="557"/>
        <v>2000</v>
      </c>
    </row>
    <row r="967" spans="1:14" ht="15.75" outlineLevel="3" x14ac:dyDescent="0.2">
      <c r="A967" s="9" t="s">
        <v>220</v>
      </c>
      <c r="B967" s="9" t="s">
        <v>207</v>
      </c>
      <c r="C967" s="182" t="s">
        <v>515</v>
      </c>
      <c r="D967" s="183" t="s">
        <v>28</v>
      </c>
      <c r="E967" s="180" t="s">
        <v>29</v>
      </c>
      <c r="F967" s="110"/>
      <c r="G967" s="110"/>
      <c r="H967" s="1"/>
      <c r="I967" s="110"/>
      <c r="J967" s="110"/>
      <c r="K967" s="1"/>
      <c r="L967" s="111">
        <v>2000</v>
      </c>
      <c r="M967" s="111"/>
      <c r="N967" s="1">
        <f>L967+M967</f>
        <v>2000</v>
      </c>
    </row>
    <row r="968" spans="1:14" ht="31.5" outlineLevel="4" x14ac:dyDescent="0.2">
      <c r="A968" s="4" t="s">
        <v>220</v>
      </c>
      <c r="B968" s="4" t="s">
        <v>207</v>
      </c>
      <c r="C968" s="4" t="s">
        <v>519</v>
      </c>
      <c r="D968" s="4"/>
      <c r="E968" s="8" t="s">
        <v>640</v>
      </c>
      <c r="F968" s="113">
        <f>F969+F971</f>
        <v>5043.6000000000004</v>
      </c>
      <c r="G968" s="113"/>
      <c r="H968" s="113">
        <f t="shared" ref="H968:N968" si="558">H969+H971</f>
        <v>5043.5999999999995</v>
      </c>
      <c r="I968" s="113">
        <f t="shared" si="558"/>
        <v>5043.6000000000004</v>
      </c>
      <c r="J968" s="113"/>
      <c r="K968" s="113">
        <f t="shared" si="558"/>
        <v>5043.5999999999995</v>
      </c>
      <c r="L968" s="113">
        <f t="shared" si="558"/>
        <v>5043.6000000000004</v>
      </c>
      <c r="M968" s="113"/>
      <c r="N968" s="113">
        <f t="shared" si="558"/>
        <v>5043.5999999999995</v>
      </c>
    </row>
    <row r="969" spans="1:14" ht="15.75" outlineLevel="4" x14ac:dyDescent="0.2">
      <c r="A969" s="4" t="s">
        <v>220</v>
      </c>
      <c r="B969" s="4" t="s">
        <v>207</v>
      </c>
      <c r="C969" s="4" t="s">
        <v>521</v>
      </c>
      <c r="D969" s="4"/>
      <c r="E969" s="8" t="s">
        <v>108</v>
      </c>
      <c r="F969" s="113">
        <f>F970</f>
        <v>300</v>
      </c>
      <c r="G969" s="113"/>
      <c r="H969" s="113">
        <f t="shared" ref="H969:N969" si="559">H970</f>
        <v>300</v>
      </c>
      <c r="I969" s="113">
        <f t="shared" si="559"/>
        <v>300</v>
      </c>
      <c r="J969" s="113"/>
      <c r="K969" s="113">
        <f t="shared" si="559"/>
        <v>300</v>
      </c>
      <c r="L969" s="113">
        <f t="shared" si="559"/>
        <v>300</v>
      </c>
      <c r="M969" s="113"/>
      <c r="N969" s="113">
        <f t="shared" si="559"/>
        <v>300</v>
      </c>
    </row>
    <row r="970" spans="1:14" ht="15.75" outlineLevel="4" x14ac:dyDescent="0.2">
      <c r="A970" s="9" t="s">
        <v>220</v>
      </c>
      <c r="B970" s="9" t="s">
        <v>207</v>
      </c>
      <c r="C970" s="9" t="s">
        <v>521</v>
      </c>
      <c r="D970" s="9" t="s">
        <v>28</v>
      </c>
      <c r="E970" s="99" t="s">
        <v>29</v>
      </c>
      <c r="F970" s="1">
        <v>300</v>
      </c>
      <c r="G970" s="1"/>
      <c r="H970" s="1">
        <f>F970+G970</f>
        <v>300</v>
      </c>
      <c r="I970" s="100">
        <v>300</v>
      </c>
      <c r="J970" s="100"/>
      <c r="K970" s="1">
        <f>I970+J970</f>
        <v>300</v>
      </c>
      <c r="L970" s="100">
        <v>300</v>
      </c>
      <c r="M970" s="100"/>
      <c r="N970" s="1">
        <f>L970+M970</f>
        <v>300</v>
      </c>
    </row>
    <row r="971" spans="1:14" ht="15.75" outlineLevel="7" x14ac:dyDescent="0.2">
      <c r="A971" s="4" t="s">
        <v>220</v>
      </c>
      <c r="B971" s="4" t="s">
        <v>207</v>
      </c>
      <c r="C971" s="4" t="s">
        <v>520</v>
      </c>
      <c r="D971" s="101"/>
      <c r="E971" s="102" t="s">
        <v>109</v>
      </c>
      <c r="F971" s="113">
        <f>F972+F973+F974</f>
        <v>4743.6000000000004</v>
      </c>
      <c r="G971" s="113"/>
      <c r="H971" s="113">
        <f t="shared" ref="H971:N971" si="560">H972+H973+H974</f>
        <v>4743.5999999999995</v>
      </c>
      <c r="I971" s="113">
        <f t="shared" si="560"/>
        <v>4743.6000000000004</v>
      </c>
      <c r="J971" s="113"/>
      <c r="K971" s="113">
        <f t="shared" si="560"/>
        <v>4743.5999999999995</v>
      </c>
      <c r="L971" s="113">
        <f t="shared" si="560"/>
        <v>4743.6000000000004</v>
      </c>
      <c r="M971" s="113"/>
      <c r="N971" s="113">
        <f t="shared" si="560"/>
        <v>4743.5999999999995</v>
      </c>
    </row>
    <row r="972" spans="1:14" ht="15.75" outlineLevel="7" x14ac:dyDescent="0.2">
      <c r="A972" s="9" t="s">
        <v>220</v>
      </c>
      <c r="B972" s="9" t="s">
        <v>207</v>
      </c>
      <c r="C972" s="9" t="s">
        <v>520</v>
      </c>
      <c r="D972" s="179" t="s">
        <v>6</v>
      </c>
      <c r="E972" s="180" t="s">
        <v>7</v>
      </c>
      <c r="F972" s="110">
        <v>879.2</v>
      </c>
      <c r="G972" s="110"/>
      <c r="H972" s="1">
        <f t="shared" ref="H972:H974" si="561">F972+G972</f>
        <v>879.2</v>
      </c>
      <c r="I972" s="100">
        <v>879.2</v>
      </c>
      <c r="J972" s="100"/>
      <c r="K972" s="1">
        <f t="shared" ref="K972:K974" si="562">I972+J972</f>
        <v>879.2</v>
      </c>
      <c r="L972" s="100">
        <v>879.2</v>
      </c>
      <c r="M972" s="100"/>
      <c r="N972" s="1">
        <f t="shared" ref="N972:N974" si="563">L972+M972</f>
        <v>879.2</v>
      </c>
    </row>
    <row r="973" spans="1:14" ht="15.75" outlineLevel="4" x14ac:dyDescent="0.2">
      <c r="A973" s="9" t="s">
        <v>220</v>
      </c>
      <c r="B973" s="9" t="s">
        <v>207</v>
      </c>
      <c r="C973" s="9" t="s">
        <v>520</v>
      </c>
      <c r="D973" s="179" t="s">
        <v>17</v>
      </c>
      <c r="E973" s="180" t="s">
        <v>18</v>
      </c>
      <c r="F973" s="110">
        <v>699.7</v>
      </c>
      <c r="G973" s="110">
        <v>-579.70000000000005</v>
      </c>
      <c r="H973" s="1">
        <f t="shared" si="561"/>
        <v>120</v>
      </c>
      <c r="I973" s="100">
        <v>699.7</v>
      </c>
      <c r="J973" s="110">
        <v>-579.70000000000005</v>
      </c>
      <c r="K973" s="1">
        <f t="shared" si="562"/>
        <v>120</v>
      </c>
      <c r="L973" s="100">
        <v>699.7</v>
      </c>
      <c r="M973" s="110">
        <v>-579.70000000000005</v>
      </c>
      <c r="N973" s="1">
        <f t="shared" si="563"/>
        <v>120</v>
      </c>
    </row>
    <row r="974" spans="1:14" ht="15.75" outlineLevel="5" x14ac:dyDescent="0.2">
      <c r="A974" s="9" t="s">
        <v>220</v>
      </c>
      <c r="B974" s="9" t="s">
        <v>207</v>
      </c>
      <c r="C974" s="9" t="s">
        <v>520</v>
      </c>
      <c r="D974" s="179" t="s">
        <v>28</v>
      </c>
      <c r="E974" s="180" t="s">
        <v>29</v>
      </c>
      <c r="F974" s="110">
        <v>3164.7</v>
      </c>
      <c r="G974" s="110">
        <v>579.70000000000005</v>
      </c>
      <c r="H974" s="1">
        <f t="shared" si="561"/>
        <v>3744.3999999999996</v>
      </c>
      <c r="I974" s="100">
        <v>3164.7</v>
      </c>
      <c r="J974" s="110">
        <v>579.70000000000005</v>
      </c>
      <c r="K974" s="1">
        <f t="shared" si="562"/>
        <v>3744.3999999999996</v>
      </c>
      <c r="L974" s="100">
        <v>3164.7</v>
      </c>
      <c r="M974" s="110">
        <v>579.70000000000005</v>
      </c>
      <c r="N974" s="1">
        <f t="shared" si="563"/>
        <v>3744.3999999999996</v>
      </c>
    </row>
    <row r="975" spans="1:14" ht="31.5" outlineLevel="7" x14ac:dyDescent="0.2">
      <c r="A975" s="4" t="s">
        <v>220</v>
      </c>
      <c r="B975" s="4" t="s">
        <v>207</v>
      </c>
      <c r="C975" s="4" t="s">
        <v>26</v>
      </c>
      <c r="D975" s="4"/>
      <c r="E975" s="8" t="s">
        <v>309</v>
      </c>
      <c r="F975" s="113">
        <f>F976</f>
        <v>229.61199999999999</v>
      </c>
      <c r="G975" s="113">
        <f t="shared" ref="G975:M977" si="564">G976</f>
        <v>0</v>
      </c>
      <c r="H975" s="113">
        <f t="shared" si="564"/>
        <v>229.61199999999999</v>
      </c>
      <c r="I975" s="113">
        <f t="shared" si="564"/>
        <v>0</v>
      </c>
      <c r="J975" s="113">
        <f t="shared" si="564"/>
        <v>0</v>
      </c>
      <c r="K975" s="113"/>
      <c r="L975" s="113">
        <f t="shared" si="564"/>
        <v>0</v>
      </c>
      <c r="M975" s="113">
        <f t="shared" si="564"/>
        <v>0</v>
      </c>
      <c r="N975" s="113"/>
    </row>
    <row r="976" spans="1:14" ht="15.75" outlineLevel="7" x14ac:dyDescent="0.2">
      <c r="A976" s="4" t="s">
        <v>220</v>
      </c>
      <c r="B976" s="4" t="s">
        <v>207</v>
      </c>
      <c r="C976" s="4" t="s">
        <v>72</v>
      </c>
      <c r="D976" s="4"/>
      <c r="E976" s="8" t="s">
        <v>361</v>
      </c>
      <c r="F976" s="113">
        <f>F977</f>
        <v>229.61199999999999</v>
      </c>
      <c r="G976" s="113">
        <f t="shared" si="564"/>
        <v>0</v>
      </c>
      <c r="H976" s="113">
        <f t="shared" si="564"/>
        <v>229.61199999999999</v>
      </c>
      <c r="I976" s="113">
        <f t="shared" si="564"/>
        <v>0</v>
      </c>
      <c r="J976" s="113">
        <f t="shared" si="564"/>
        <v>0</v>
      </c>
      <c r="K976" s="113"/>
      <c r="L976" s="113">
        <f t="shared" si="564"/>
        <v>0</v>
      </c>
      <c r="M976" s="113">
        <f t="shared" si="564"/>
        <v>0</v>
      </c>
      <c r="N976" s="113"/>
    </row>
    <row r="977" spans="1:14" ht="15.75" outlineLevel="7" x14ac:dyDescent="0.2">
      <c r="A977" s="4" t="s">
        <v>220</v>
      </c>
      <c r="B977" s="4" t="s">
        <v>207</v>
      </c>
      <c r="C977" s="181" t="s">
        <v>73</v>
      </c>
      <c r="D977" s="181"/>
      <c r="E977" s="102" t="s">
        <v>627</v>
      </c>
      <c r="F977" s="113">
        <f>F978</f>
        <v>229.61199999999999</v>
      </c>
      <c r="G977" s="113">
        <f t="shared" si="564"/>
        <v>0</v>
      </c>
      <c r="H977" s="113">
        <f t="shared" si="564"/>
        <v>229.61199999999999</v>
      </c>
      <c r="I977" s="113">
        <f t="shared" si="564"/>
        <v>0</v>
      </c>
      <c r="J977" s="113">
        <f t="shared" si="564"/>
        <v>0</v>
      </c>
      <c r="K977" s="113"/>
      <c r="L977" s="113">
        <f t="shared" si="564"/>
        <v>0</v>
      </c>
      <c r="M977" s="113">
        <f t="shared" si="564"/>
        <v>0</v>
      </c>
      <c r="N977" s="113"/>
    </row>
    <row r="978" spans="1:14" ht="15.75" outlineLevel="7" x14ac:dyDescent="0.2">
      <c r="A978" s="4" t="s">
        <v>220</v>
      </c>
      <c r="B978" s="4" t="s">
        <v>207</v>
      </c>
      <c r="C978" s="181" t="s">
        <v>556</v>
      </c>
      <c r="D978" s="181"/>
      <c r="E978" s="193" t="s">
        <v>557</v>
      </c>
      <c r="F978" s="113">
        <f>F979+F981</f>
        <v>229.61199999999999</v>
      </c>
      <c r="G978" s="113">
        <f t="shared" ref="G978:M978" si="565">G979+G981</f>
        <v>0</v>
      </c>
      <c r="H978" s="113">
        <f t="shared" si="565"/>
        <v>229.61199999999999</v>
      </c>
      <c r="I978" s="113">
        <f t="shared" si="565"/>
        <v>0</v>
      </c>
      <c r="J978" s="113">
        <f t="shared" si="565"/>
        <v>0</v>
      </c>
      <c r="K978" s="113"/>
      <c r="L978" s="113">
        <f t="shared" si="565"/>
        <v>0</v>
      </c>
      <c r="M978" s="113">
        <f t="shared" si="565"/>
        <v>0</v>
      </c>
      <c r="N978" s="113"/>
    </row>
    <row r="979" spans="1:14" ht="31.5" outlineLevel="7" x14ac:dyDescent="0.2">
      <c r="A979" s="4" t="s">
        <v>220</v>
      </c>
      <c r="B979" s="4" t="s">
        <v>207</v>
      </c>
      <c r="C979" s="181" t="s">
        <v>566</v>
      </c>
      <c r="D979" s="181"/>
      <c r="E979" s="102" t="s">
        <v>567</v>
      </c>
      <c r="F979" s="113">
        <f>F980</f>
        <v>114.806</v>
      </c>
      <c r="G979" s="113">
        <f t="shared" ref="G979:M979" si="566">G980</f>
        <v>0</v>
      </c>
      <c r="H979" s="113">
        <f t="shared" si="566"/>
        <v>114.806</v>
      </c>
      <c r="I979" s="113">
        <f t="shared" si="566"/>
        <v>0</v>
      </c>
      <c r="J979" s="113">
        <f t="shared" si="566"/>
        <v>0</v>
      </c>
      <c r="K979" s="113"/>
      <c r="L979" s="113">
        <f t="shared" si="566"/>
        <v>0</v>
      </c>
      <c r="M979" s="113">
        <f t="shared" si="566"/>
        <v>0</v>
      </c>
      <c r="N979" s="113"/>
    </row>
    <row r="980" spans="1:14" ht="15.75" outlineLevel="7" x14ac:dyDescent="0.2">
      <c r="A980" s="9" t="s">
        <v>220</v>
      </c>
      <c r="B980" s="9" t="s">
        <v>207</v>
      </c>
      <c r="C980" s="182" t="s">
        <v>566</v>
      </c>
      <c r="D980" s="182" t="s">
        <v>28</v>
      </c>
      <c r="E980" s="180" t="s">
        <v>29</v>
      </c>
      <c r="F980" s="1">
        <v>114.806</v>
      </c>
      <c r="G980" s="1"/>
      <c r="H980" s="1">
        <f>F980+G980</f>
        <v>114.806</v>
      </c>
      <c r="I980" s="113"/>
      <c r="J980" s="113"/>
      <c r="K980" s="1"/>
      <c r="L980" s="113"/>
      <c r="M980" s="113"/>
      <c r="N980" s="1"/>
    </row>
    <row r="981" spans="1:14" ht="31.5" outlineLevel="3" x14ac:dyDescent="0.2">
      <c r="A981" s="4" t="s">
        <v>220</v>
      </c>
      <c r="B981" s="4" t="s">
        <v>207</v>
      </c>
      <c r="C981" s="181" t="s">
        <v>566</v>
      </c>
      <c r="D981" s="181"/>
      <c r="E981" s="102" t="s">
        <v>568</v>
      </c>
      <c r="F981" s="113">
        <f>F982</f>
        <v>114.806</v>
      </c>
      <c r="G981" s="113">
        <f t="shared" ref="G981:M981" si="567">G982</f>
        <v>0</v>
      </c>
      <c r="H981" s="113">
        <f t="shared" si="567"/>
        <v>114.806</v>
      </c>
      <c r="I981" s="113">
        <f t="shared" si="567"/>
        <v>0</v>
      </c>
      <c r="J981" s="113">
        <f t="shared" si="567"/>
        <v>0</v>
      </c>
      <c r="K981" s="113"/>
      <c r="L981" s="113">
        <f t="shared" si="567"/>
        <v>0</v>
      </c>
      <c r="M981" s="113">
        <f t="shared" si="567"/>
        <v>0</v>
      </c>
      <c r="N981" s="113"/>
    </row>
    <row r="982" spans="1:14" ht="15.75" outlineLevel="4" x14ac:dyDescent="0.2">
      <c r="A982" s="9" t="s">
        <v>220</v>
      </c>
      <c r="B982" s="9" t="s">
        <v>207</v>
      </c>
      <c r="C982" s="182" t="s">
        <v>566</v>
      </c>
      <c r="D982" s="182" t="s">
        <v>28</v>
      </c>
      <c r="E982" s="180" t="s">
        <v>29</v>
      </c>
      <c r="F982" s="1">
        <v>114.806</v>
      </c>
      <c r="G982" s="1"/>
      <c r="H982" s="1">
        <f>F982+G982</f>
        <v>114.806</v>
      </c>
      <c r="I982" s="113"/>
      <c r="J982" s="113"/>
      <c r="K982" s="1"/>
      <c r="L982" s="113"/>
      <c r="M982" s="113"/>
      <c r="N982" s="1"/>
    </row>
    <row r="983" spans="1:14" ht="15.75" outlineLevel="7" x14ac:dyDescent="0.2">
      <c r="A983" s="4" t="s">
        <v>220</v>
      </c>
      <c r="B983" s="4" t="s">
        <v>221</v>
      </c>
      <c r="C983" s="4"/>
      <c r="D983" s="4"/>
      <c r="E983" s="8" t="s">
        <v>222</v>
      </c>
      <c r="F983" s="113">
        <f>F984</f>
        <v>164829.20000000001</v>
      </c>
      <c r="G983" s="113">
        <f t="shared" ref="G983:N987" si="568">G984</f>
        <v>0</v>
      </c>
      <c r="H983" s="113">
        <f t="shared" si="568"/>
        <v>164829.20000000001</v>
      </c>
      <c r="I983" s="113">
        <f t="shared" si="568"/>
        <v>164829.20000000001</v>
      </c>
      <c r="J983" s="113">
        <f t="shared" si="568"/>
        <v>0</v>
      </c>
      <c r="K983" s="113">
        <f t="shared" si="568"/>
        <v>164829.20000000001</v>
      </c>
      <c r="L983" s="113">
        <f t="shared" si="568"/>
        <v>164829.20000000001</v>
      </c>
      <c r="M983" s="113">
        <f t="shared" si="568"/>
        <v>0</v>
      </c>
      <c r="N983" s="113">
        <f t="shared" si="568"/>
        <v>164829.20000000001</v>
      </c>
    </row>
    <row r="984" spans="1:14" ht="15.75" outlineLevel="7" x14ac:dyDescent="0.2">
      <c r="A984" s="4" t="s">
        <v>220</v>
      </c>
      <c r="B984" s="4" t="s">
        <v>221</v>
      </c>
      <c r="C984" s="4" t="s">
        <v>79</v>
      </c>
      <c r="D984" s="4"/>
      <c r="E984" s="8" t="s">
        <v>301</v>
      </c>
      <c r="F984" s="113">
        <f>F985</f>
        <v>164829.20000000001</v>
      </c>
      <c r="G984" s="113">
        <f t="shared" si="568"/>
        <v>0</v>
      </c>
      <c r="H984" s="113">
        <f t="shared" si="568"/>
        <v>164829.20000000001</v>
      </c>
      <c r="I984" s="113">
        <f t="shared" si="568"/>
        <v>164829.20000000001</v>
      </c>
      <c r="J984" s="113">
        <f t="shared" si="568"/>
        <v>0</v>
      </c>
      <c r="K984" s="113">
        <f t="shared" si="568"/>
        <v>164829.20000000001</v>
      </c>
      <c r="L984" s="113">
        <f t="shared" si="568"/>
        <v>164829.20000000001</v>
      </c>
      <c r="M984" s="113">
        <f t="shared" si="568"/>
        <v>0</v>
      </c>
      <c r="N984" s="113">
        <f t="shared" si="568"/>
        <v>164829.20000000001</v>
      </c>
    </row>
    <row r="985" spans="1:14" ht="15.75" outlineLevel="7" x14ac:dyDescent="0.2">
      <c r="A985" s="4" t="s">
        <v>220</v>
      </c>
      <c r="B985" s="4" t="s">
        <v>221</v>
      </c>
      <c r="C985" s="4" t="s">
        <v>513</v>
      </c>
      <c r="D985" s="4"/>
      <c r="E985" s="8" t="s">
        <v>361</v>
      </c>
      <c r="F985" s="113">
        <f>F986</f>
        <v>164829.20000000001</v>
      </c>
      <c r="G985" s="113">
        <f t="shared" si="568"/>
        <v>0</v>
      </c>
      <c r="H985" s="113">
        <f t="shared" si="568"/>
        <v>164829.20000000001</v>
      </c>
      <c r="I985" s="113">
        <f t="shared" si="568"/>
        <v>164829.20000000001</v>
      </c>
      <c r="J985" s="113">
        <f t="shared" si="568"/>
        <v>0</v>
      </c>
      <c r="K985" s="113">
        <f t="shared" si="568"/>
        <v>164829.20000000001</v>
      </c>
      <c r="L985" s="113">
        <f t="shared" si="568"/>
        <v>164829.20000000001</v>
      </c>
      <c r="M985" s="113">
        <f t="shared" si="568"/>
        <v>0</v>
      </c>
      <c r="N985" s="113">
        <f t="shared" si="568"/>
        <v>164829.20000000001</v>
      </c>
    </row>
    <row r="986" spans="1:14" ht="31.5" outlineLevel="7" x14ac:dyDescent="0.2">
      <c r="A986" s="4" t="s">
        <v>220</v>
      </c>
      <c r="B986" s="4" t="s">
        <v>221</v>
      </c>
      <c r="C986" s="4" t="s">
        <v>516</v>
      </c>
      <c r="D986" s="4"/>
      <c r="E986" s="8" t="s">
        <v>628</v>
      </c>
      <c r="F986" s="113">
        <f>F987</f>
        <v>164829.20000000001</v>
      </c>
      <c r="G986" s="113">
        <f t="shared" si="568"/>
        <v>0</v>
      </c>
      <c r="H986" s="113">
        <f t="shared" si="568"/>
        <v>164829.20000000001</v>
      </c>
      <c r="I986" s="113">
        <f t="shared" si="568"/>
        <v>164829.20000000001</v>
      </c>
      <c r="J986" s="113">
        <f t="shared" si="568"/>
        <v>0</v>
      </c>
      <c r="K986" s="113">
        <f t="shared" si="568"/>
        <v>164829.20000000001</v>
      </c>
      <c r="L986" s="113">
        <f t="shared" si="568"/>
        <v>164829.20000000001</v>
      </c>
      <c r="M986" s="113">
        <f t="shared" si="568"/>
        <v>0</v>
      </c>
      <c r="N986" s="113">
        <f t="shared" si="568"/>
        <v>164829.20000000001</v>
      </c>
    </row>
    <row r="987" spans="1:14" ht="31.5" outlineLevel="7" x14ac:dyDescent="0.2">
      <c r="A987" s="4" t="s">
        <v>220</v>
      </c>
      <c r="B987" s="4" t="s">
        <v>221</v>
      </c>
      <c r="C987" s="4" t="s">
        <v>677</v>
      </c>
      <c r="D987" s="4"/>
      <c r="E987" s="8" t="s">
        <v>277</v>
      </c>
      <c r="F987" s="113">
        <f>F988</f>
        <v>164829.20000000001</v>
      </c>
      <c r="G987" s="113">
        <f t="shared" si="568"/>
        <v>0</v>
      </c>
      <c r="H987" s="113">
        <f t="shared" si="568"/>
        <v>164829.20000000001</v>
      </c>
      <c r="I987" s="113">
        <f t="shared" si="568"/>
        <v>164829.20000000001</v>
      </c>
      <c r="J987" s="113">
        <f t="shared" si="568"/>
        <v>0</v>
      </c>
      <c r="K987" s="113">
        <f t="shared" si="568"/>
        <v>164829.20000000001</v>
      </c>
      <c r="L987" s="113">
        <f t="shared" si="568"/>
        <v>164829.20000000001</v>
      </c>
      <c r="M987" s="113">
        <f t="shared" si="568"/>
        <v>0</v>
      </c>
      <c r="N987" s="113">
        <f t="shared" si="568"/>
        <v>164829.20000000001</v>
      </c>
    </row>
    <row r="988" spans="1:14" ht="15.75" outlineLevel="7" x14ac:dyDescent="0.2">
      <c r="A988" s="9" t="s">
        <v>220</v>
      </c>
      <c r="B988" s="9" t="s">
        <v>221</v>
      </c>
      <c r="C988" s="9" t="s">
        <v>677</v>
      </c>
      <c r="D988" s="9" t="s">
        <v>28</v>
      </c>
      <c r="E988" s="99" t="s">
        <v>29</v>
      </c>
      <c r="F988" s="1">
        <v>164829.20000000001</v>
      </c>
      <c r="G988" s="1"/>
      <c r="H988" s="1">
        <f>F988+G988</f>
        <v>164829.20000000001</v>
      </c>
      <c r="I988" s="100">
        <v>164829.20000000001</v>
      </c>
      <c r="J988" s="100"/>
      <c r="K988" s="1">
        <f>I988+J988</f>
        <v>164829.20000000001</v>
      </c>
      <c r="L988" s="100">
        <v>164829.20000000001</v>
      </c>
      <c r="M988" s="100"/>
      <c r="N988" s="1">
        <f>L988+M988</f>
        <v>164829.20000000001</v>
      </c>
    </row>
    <row r="989" spans="1:14" ht="15.75" outlineLevel="7" x14ac:dyDescent="0.2">
      <c r="A989" s="4" t="s">
        <v>220</v>
      </c>
      <c r="B989" s="4" t="s">
        <v>223</v>
      </c>
      <c r="C989" s="4"/>
      <c r="D989" s="4"/>
      <c r="E989" s="8" t="s">
        <v>224</v>
      </c>
      <c r="F989" s="113">
        <f>F990</f>
        <v>7064.8</v>
      </c>
      <c r="G989" s="113">
        <f t="shared" ref="G989:N992" si="569">G990</f>
        <v>0</v>
      </c>
      <c r="H989" s="113">
        <f t="shared" si="569"/>
        <v>7064.8</v>
      </c>
      <c r="I989" s="113">
        <f t="shared" si="569"/>
        <v>7064.8</v>
      </c>
      <c r="J989" s="113">
        <f t="shared" si="569"/>
        <v>0</v>
      </c>
      <c r="K989" s="113">
        <f t="shared" si="569"/>
        <v>7064.8</v>
      </c>
      <c r="L989" s="113">
        <f t="shared" si="569"/>
        <v>7064.8</v>
      </c>
      <c r="M989" s="113">
        <f t="shared" si="569"/>
        <v>0</v>
      </c>
      <c r="N989" s="113">
        <f t="shared" si="569"/>
        <v>7064.8</v>
      </c>
    </row>
    <row r="990" spans="1:14" ht="15.75" outlineLevel="1" x14ac:dyDescent="0.2">
      <c r="A990" s="4" t="s">
        <v>220</v>
      </c>
      <c r="B990" s="4" t="s">
        <v>223</v>
      </c>
      <c r="C990" s="4" t="s">
        <v>79</v>
      </c>
      <c r="D990" s="4"/>
      <c r="E990" s="8" t="s">
        <v>301</v>
      </c>
      <c r="F990" s="113">
        <f>F991</f>
        <v>7064.8</v>
      </c>
      <c r="G990" s="113">
        <f t="shared" si="569"/>
        <v>0</v>
      </c>
      <c r="H990" s="113">
        <f t="shared" si="569"/>
        <v>7064.8</v>
      </c>
      <c r="I990" s="113">
        <f t="shared" si="569"/>
        <v>7064.8</v>
      </c>
      <c r="J990" s="113">
        <f t="shared" si="569"/>
        <v>0</v>
      </c>
      <c r="K990" s="113">
        <f t="shared" si="569"/>
        <v>7064.8</v>
      </c>
      <c r="L990" s="113">
        <f t="shared" si="569"/>
        <v>7064.8</v>
      </c>
      <c r="M990" s="113">
        <f t="shared" si="569"/>
        <v>0</v>
      </c>
      <c r="N990" s="113">
        <f t="shared" si="569"/>
        <v>7064.8</v>
      </c>
    </row>
    <row r="991" spans="1:14" ht="15.75" outlineLevel="2" x14ac:dyDescent="0.2">
      <c r="A991" s="4" t="s">
        <v>220</v>
      </c>
      <c r="B991" s="4" t="s">
        <v>223</v>
      </c>
      <c r="C991" s="4" t="s">
        <v>513</v>
      </c>
      <c r="D991" s="4"/>
      <c r="E991" s="8" t="s">
        <v>361</v>
      </c>
      <c r="F991" s="113">
        <f>F992</f>
        <v>7064.8</v>
      </c>
      <c r="G991" s="113">
        <f t="shared" si="569"/>
        <v>0</v>
      </c>
      <c r="H991" s="113">
        <f t="shared" si="569"/>
        <v>7064.8</v>
      </c>
      <c r="I991" s="113">
        <f t="shared" si="569"/>
        <v>7064.8</v>
      </c>
      <c r="J991" s="113">
        <f t="shared" si="569"/>
        <v>0</v>
      </c>
      <c r="K991" s="113">
        <f t="shared" si="569"/>
        <v>7064.8</v>
      </c>
      <c r="L991" s="113">
        <f t="shared" si="569"/>
        <v>7064.8</v>
      </c>
      <c r="M991" s="113">
        <f t="shared" si="569"/>
        <v>0</v>
      </c>
      <c r="N991" s="113">
        <f t="shared" si="569"/>
        <v>7064.8</v>
      </c>
    </row>
    <row r="992" spans="1:14" ht="31.5" outlineLevel="7" x14ac:dyDescent="0.2">
      <c r="A992" s="4" t="s">
        <v>220</v>
      </c>
      <c r="B992" s="4" t="s">
        <v>223</v>
      </c>
      <c r="C992" s="4" t="s">
        <v>516</v>
      </c>
      <c r="D992" s="4"/>
      <c r="E992" s="8" t="s">
        <v>628</v>
      </c>
      <c r="F992" s="113">
        <f>F993</f>
        <v>7064.8</v>
      </c>
      <c r="G992" s="113">
        <f t="shared" si="569"/>
        <v>0</v>
      </c>
      <c r="H992" s="113">
        <f t="shared" si="569"/>
        <v>7064.8</v>
      </c>
      <c r="I992" s="113">
        <f t="shared" si="569"/>
        <v>7064.8</v>
      </c>
      <c r="J992" s="113">
        <f t="shared" si="569"/>
        <v>0</v>
      </c>
      <c r="K992" s="113">
        <f t="shared" si="569"/>
        <v>7064.8</v>
      </c>
      <c r="L992" s="113">
        <f t="shared" si="569"/>
        <v>7064.8</v>
      </c>
      <c r="M992" s="113">
        <f t="shared" si="569"/>
        <v>0</v>
      </c>
      <c r="N992" s="113">
        <f t="shared" si="569"/>
        <v>7064.8</v>
      </c>
    </row>
    <row r="993" spans="1:14" ht="15.75" outlineLevel="7" x14ac:dyDescent="0.2">
      <c r="A993" s="4" t="s">
        <v>220</v>
      </c>
      <c r="B993" s="4" t="s">
        <v>223</v>
      </c>
      <c r="C993" s="4" t="s">
        <v>517</v>
      </c>
      <c r="D993" s="4"/>
      <c r="E993" s="8" t="s">
        <v>22</v>
      </c>
      <c r="F993" s="113">
        <f>F994+F995</f>
        <v>7064.8</v>
      </c>
      <c r="G993" s="113">
        <f t="shared" ref="G993:N993" si="570">G994+G995</f>
        <v>0</v>
      </c>
      <c r="H993" s="113">
        <f t="shared" si="570"/>
        <v>7064.8</v>
      </c>
      <c r="I993" s="113">
        <f t="shared" si="570"/>
        <v>7064.8</v>
      </c>
      <c r="J993" s="113">
        <f t="shared" si="570"/>
        <v>0</v>
      </c>
      <c r="K993" s="113">
        <f t="shared" si="570"/>
        <v>7064.8</v>
      </c>
      <c r="L993" s="113">
        <f t="shared" si="570"/>
        <v>7064.8</v>
      </c>
      <c r="M993" s="113">
        <f t="shared" si="570"/>
        <v>0</v>
      </c>
      <c r="N993" s="113">
        <f t="shared" si="570"/>
        <v>7064.8</v>
      </c>
    </row>
    <row r="994" spans="1:14" ht="47.25" outlineLevel="7" x14ac:dyDescent="0.2">
      <c r="A994" s="9" t="s">
        <v>220</v>
      </c>
      <c r="B994" s="9" t="s">
        <v>223</v>
      </c>
      <c r="C994" s="9" t="s">
        <v>517</v>
      </c>
      <c r="D994" s="9" t="s">
        <v>3</v>
      </c>
      <c r="E994" s="99" t="s">
        <v>4</v>
      </c>
      <c r="F994" s="110">
        <v>6866.7</v>
      </c>
      <c r="G994" s="110"/>
      <c r="H994" s="1">
        <f t="shared" ref="H994:H995" si="571">F994+G994</f>
        <v>6866.7</v>
      </c>
      <c r="I994" s="100">
        <v>6866.7</v>
      </c>
      <c r="J994" s="100"/>
      <c r="K994" s="1">
        <f t="shared" ref="K994:K995" si="572">I994+J994</f>
        <v>6866.7</v>
      </c>
      <c r="L994" s="100">
        <v>6866.7</v>
      </c>
      <c r="M994" s="100"/>
      <c r="N994" s="1">
        <f t="shared" ref="N994:N995" si="573">L994+M994</f>
        <v>6866.7</v>
      </c>
    </row>
    <row r="995" spans="1:14" s="191" customFormat="1" ht="15.75" outlineLevel="7" x14ac:dyDescent="0.2">
      <c r="A995" s="9" t="s">
        <v>220</v>
      </c>
      <c r="B995" s="9" t="s">
        <v>223</v>
      </c>
      <c r="C995" s="9" t="s">
        <v>517</v>
      </c>
      <c r="D995" s="9" t="s">
        <v>6</v>
      </c>
      <c r="E995" s="99" t="s">
        <v>7</v>
      </c>
      <c r="F995" s="110">
        <v>198.1</v>
      </c>
      <c r="G995" s="110"/>
      <c r="H995" s="1">
        <f t="shared" si="571"/>
        <v>198.1</v>
      </c>
      <c r="I995" s="100">
        <v>198.1</v>
      </c>
      <c r="J995" s="100"/>
      <c r="K995" s="1">
        <f t="shared" si="572"/>
        <v>198.1</v>
      </c>
      <c r="L995" s="100">
        <v>198.1</v>
      </c>
      <c r="M995" s="100"/>
      <c r="N995" s="1">
        <f t="shared" si="573"/>
        <v>198.1</v>
      </c>
    </row>
    <row r="996" spans="1:14" ht="15.75" outlineLevel="7" x14ac:dyDescent="0.2">
      <c r="A996" s="9"/>
      <c r="B996" s="9"/>
      <c r="C996" s="9"/>
      <c r="D996" s="9"/>
      <c r="E996" s="99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5.75" x14ac:dyDescent="0.2">
      <c r="A997" s="4" t="s">
        <v>225</v>
      </c>
      <c r="B997" s="4"/>
      <c r="C997" s="4"/>
      <c r="D997" s="4"/>
      <c r="E997" s="8" t="s">
        <v>316</v>
      </c>
      <c r="F997" s="113">
        <f>F998+F1032</f>
        <v>138302.04</v>
      </c>
      <c r="G997" s="113"/>
      <c r="H997" s="113">
        <f t="shared" ref="H997:N997" si="574">H998+H1032</f>
        <v>138302.04</v>
      </c>
      <c r="I997" s="113">
        <f t="shared" si="574"/>
        <v>198102.1</v>
      </c>
      <c r="J997" s="113">
        <f t="shared" si="574"/>
        <v>50</v>
      </c>
      <c r="K997" s="113">
        <f t="shared" si="574"/>
        <v>198152.1</v>
      </c>
      <c r="L997" s="113">
        <f t="shared" si="574"/>
        <v>258605.2</v>
      </c>
      <c r="M997" s="113">
        <f t="shared" si="574"/>
        <v>50</v>
      </c>
      <c r="N997" s="113">
        <f t="shared" si="574"/>
        <v>258655.2</v>
      </c>
    </row>
    <row r="998" spans="1:14" ht="15.75" x14ac:dyDescent="0.2">
      <c r="A998" s="4" t="s">
        <v>225</v>
      </c>
      <c r="B998" s="4" t="s">
        <v>136</v>
      </c>
      <c r="C998" s="4"/>
      <c r="D998" s="4"/>
      <c r="E998" s="177" t="s">
        <v>137</v>
      </c>
      <c r="F998" s="113">
        <f>F999+F1009</f>
        <v>138159.84</v>
      </c>
      <c r="G998" s="113"/>
      <c r="H998" s="113">
        <f t="shared" ref="H998:N998" si="575">H999+H1009</f>
        <v>138159.84</v>
      </c>
      <c r="I998" s="113">
        <f t="shared" si="575"/>
        <v>197959.9</v>
      </c>
      <c r="J998" s="113">
        <f t="shared" si="575"/>
        <v>50</v>
      </c>
      <c r="K998" s="113">
        <f t="shared" si="575"/>
        <v>198009.9</v>
      </c>
      <c r="L998" s="113">
        <f t="shared" si="575"/>
        <v>258463</v>
      </c>
      <c r="M998" s="113">
        <f t="shared" si="575"/>
        <v>50</v>
      </c>
      <c r="N998" s="113">
        <f t="shared" si="575"/>
        <v>258513</v>
      </c>
    </row>
    <row r="999" spans="1:14" ht="31.5" outlineLevel="1" x14ac:dyDescent="0.2">
      <c r="A999" s="4" t="s">
        <v>225</v>
      </c>
      <c r="B999" s="4" t="s">
        <v>138</v>
      </c>
      <c r="C999" s="4"/>
      <c r="D999" s="4"/>
      <c r="E999" s="8" t="s">
        <v>139</v>
      </c>
      <c r="F999" s="113">
        <f>F1000</f>
        <v>27251</v>
      </c>
      <c r="G999" s="113"/>
      <c r="H999" s="113">
        <f t="shared" ref="H999:N1001" si="576">H1000</f>
        <v>27251</v>
      </c>
      <c r="I999" s="113">
        <f t="shared" si="576"/>
        <v>27254.1</v>
      </c>
      <c r="J999" s="113">
        <f t="shared" si="576"/>
        <v>0</v>
      </c>
      <c r="K999" s="113">
        <f t="shared" si="576"/>
        <v>27254.1</v>
      </c>
      <c r="L999" s="113">
        <f t="shared" si="576"/>
        <v>27255</v>
      </c>
      <c r="M999" s="113">
        <f t="shared" si="576"/>
        <v>0</v>
      </c>
      <c r="N999" s="113">
        <f t="shared" si="576"/>
        <v>27255</v>
      </c>
    </row>
    <row r="1000" spans="1:14" ht="31.5" outlineLevel="2" x14ac:dyDescent="0.2">
      <c r="A1000" s="4" t="s">
        <v>225</v>
      </c>
      <c r="B1000" s="4" t="s">
        <v>138</v>
      </c>
      <c r="C1000" s="4" t="s">
        <v>21</v>
      </c>
      <c r="D1000" s="4"/>
      <c r="E1000" s="8" t="s">
        <v>302</v>
      </c>
      <c r="F1000" s="113">
        <f>F1001</f>
        <v>27251</v>
      </c>
      <c r="G1000" s="113"/>
      <c r="H1000" s="113">
        <f t="shared" si="576"/>
        <v>27251</v>
      </c>
      <c r="I1000" s="113">
        <f t="shared" si="576"/>
        <v>27254.1</v>
      </c>
      <c r="J1000" s="113">
        <f t="shared" si="576"/>
        <v>0</v>
      </c>
      <c r="K1000" s="113">
        <f t="shared" si="576"/>
        <v>27254.1</v>
      </c>
      <c r="L1000" s="113">
        <f t="shared" si="576"/>
        <v>27255</v>
      </c>
      <c r="M1000" s="113">
        <f t="shared" si="576"/>
        <v>0</v>
      </c>
      <c r="N1000" s="113">
        <f t="shared" si="576"/>
        <v>27255</v>
      </c>
    </row>
    <row r="1001" spans="1:14" ht="15.75" outlineLevel="3" x14ac:dyDescent="0.2">
      <c r="A1001" s="4" t="s">
        <v>225</v>
      </c>
      <c r="B1001" s="4" t="s">
        <v>138</v>
      </c>
      <c r="C1001" s="4" t="s">
        <v>362</v>
      </c>
      <c r="D1001" s="4"/>
      <c r="E1001" s="8" t="s">
        <v>361</v>
      </c>
      <c r="F1001" s="113">
        <f>F1002</f>
        <v>27251</v>
      </c>
      <c r="G1001" s="113"/>
      <c r="H1001" s="113">
        <f t="shared" si="576"/>
        <v>27251</v>
      </c>
      <c r="I1001" s="113">
        <f t="shared" si="576"/>
        <v>27254.1</v>
      </c>
      <c r="J1001" s="113">
        <f t="shared" si="576"/>
        <v>0</v>
      </c>
      <c r="K1001" s="113">
        <f t="shared" si="576"/>
        <v>27254.1</v>
      </c>
      <c r="L1001" s="113">
        <f t="shared" si="576"/>
        <v>27255</v>
      </c>
      <c r="M1001" s="113">
        <f t="shared" si="576"/>
        <v>0</v>
      </c>
      <c r="N1001" s="113">
        <f t="shared" si="576"/>
        <v>27255</v>
      </c>
    </row>
    <row r="1002" spans="1:14" ht="31.5" outlineLevel="4" x14ac:dyDescent="0.2">
      <c r="A1002" s="4" t="s">
        <v>225</v>
      </c>
      <c r="B1002" s="4" t="s">
        <v>138</v>
      </c>
      <c r="C1002" s="4" t="s">
        <v>363</v>
      </c>
      <c r="D1002" s="4"/>
      <c r="E1002" s="8" t="s">
        <v>628</v>
      </c>
      <c r="F1002" s="113">
        <f>F1003+F1007</f>
        <v>27251</v>
      </c>
      <c r="G1002" s="113"/>
      <c r="H1002" s="113">
        <f t="shared" ref="H1002:N1002" si="577">H1003+H1007</f>
        <v>27251</v>
      </c>
      <c r="I1002" s="113">
        <f t="shared" si="577"/>
        <v>27254.1</v>
      </c>
      <c r="J1002" s="113">
        <f t="shared" si="577"/>
        <v>0</v>
      </c>
      <c r="K1002" s="113">
        <f t="shared" si="577"/>
        <v>27254.1</v>
      </c>
      <c r="L1002" s="113">
        <f t="shared" si="577"/>
        <v>27255</v>
      </c>
      <c r="M1002" s="113">
        <f t="shared" si="577"/>
        <v>0</v>
      </c>
      <c r="N1002" s="113">
        <f t="shared" si="577"/>
        <v>27255</v>
      </c>
    </row>
    <row r="1003" spans="1:14" ht="15.75" outlineLevel="5" x14ac:dyDescent="0.2">
      <c r="A1003" s="4" t="s">
        <v>225</v>
      </c>
      <c r="B1003" s="4" t="s">
        <v>138</v>
      </c>
      <c r="C1003" s="4" t="s">
        <v>594</v>
      </c>
      <c r="D1003" s="4"/>
      <c r="E1003" s="8" t="s">
        <v>22</v>
      </c>
      <c r="F1003" s="113">
        <f>F1004+F1005+F1006</f>
        <v>27088.2</v>
      </c>
      <c r="G1003" s="113"/>
      <c r="H1003" s="113">
        <f t="shared" ref="H1003:N1003" si="578">H1004+H1005+H1006</f>
        <v>27088.2</v>
      </c>
      <c r="I1003" s="113">
        <f t="shared" si="578"/>
        <v>27086.799999999999</v>
      </c>
      <c r="J1003" s="113">
        <f t="shared" si="578"/>
        <v>0</v>
      </c>
      <c r="K1003" s="113">
        <f t="shared" si="578"/>
        <v>27086.799999999999</v>
      </c>
      <c r="L1003" s="113">
        <f t="shared" si="578"/>
        <v>27087.7</v>
      </c>
      <c r="M1003" s="113">
        <f t="shared" si="578"/>
        <v>0</v>
      </c>
      <c r="N1003" s="113">
        <f t="shared" si="578"/>
        <v>27087.7</v>
      </c>
    </row>
    <row r="1004" spans="1:14" ht="47.25" outlineLevel="7" x14ac:dyDescent="0.2">
      <c r="A1004" s="9" t="s">
        <v>225</v>
      </c>
      <c r="B1004" s="9" t="s">
        <v>138</v>
      </c>
      <c r="C1004" s="9" t="s">
        <v>594</v>
      </c>
      <c r="D1004" s="9" t="s">
        <v>3</v>
      </c>
      <c r="E1004" s="99" t="s">
        <v>4</v>
      </c>
      <c r="F1004" s="1">
        <v>23814.5</v>
      </c>
      <c r="G1004" s="1"/>
      <c r="H1004" s="1">
        <f t="shared" ref="H1004:H1006" si="579">F1004+G1004</f>
        <v>23814.5</v>
      </c>
      <c r="I1004" s="1">
        <v>23814.5</v>
      </c>
      <c r="J1004" s="1"/>
      <c r="K1004" s="1">
        <f t="shared" ref="K1004:K1006" si="580">I1004+J1004</f>
        <v>23814.5</v>
      </c>
      <c r="L1004" s="1">
        <v>23814.5</v>
      </c>
      <c r="M1004" s="1"/>
      <c r="N1004" s="1">
        <f t="shared" ref="N1004:N1006" si="581">L1004+M1004</f>
        <v>23814.5</v>
      </c>
    </row>
    <row r="1005" spans="1:14" ht="15.75" outlineLevel="7" x14ac:dyDescent="0.2">
      <c r="A1005" s="9" t="s">
        <v>225</v>
      </c>
      <c r="B1005" s="9" t="s">
        <v>138</v>
      </c>
      <c r="C1005" s="9" t="s">
        <v>594</v>
      </c>
      <c r="D1005" s="9" t="s">
        <v>6</v>
      </c>
      <c r="E1005" s="99" t="s">
        <v>7</v>
      </c>
      <c r="F1005" s="1">
        <v>3203.4</v>
      </c>
      <c r="G1005" s="1"/>
      <c r="H1005" s="1">
        <f t="shared" si="579"/>
        <v>3203.4</v>
      </c>
      <c r="I1005" s="1">
        <v>3202</v>
      </c>
      <c r="J1005" s="1"/>
      <c r="K1005" s="1">
        <f t="shared" si="580"/>
        <v>3202</v>
      </c>
      <c r="L1005" s="1">
        <v>3202.9</v>
      </c>
      <c r="M1005" s="1"/>
      <c r="N1005" s="1">
        <f t="shared" si="581"/>
        <v>3202.9</v>
      </c>
    </row>
    <row r="1006" spans="1:14" ht="15.75" outlineLevel="7" x14ac:dyDescent="0.2">
      <c r="A1006" s="9" t="s">
        <v>225</v>
      </c>
      <c r="B1006" s="9" t="s">
        <v>138</v>
      </c>
      <c r="C1006" s="9" t="s">
        <v>594</v>
      </c>
      <c r="D1006" s="9" t="s">
        <v>13</v>
      </c>
      <c r="E1006" s="99" t="s">
        <v>14</v>
      </c>
      <c r="F1006" s="1">
        <v>70.3</v>
      </c>
      <c r="G1006" s="1"/>
      <c r="H1006" s="1">
        <f t="shared" si="579"/>
        <v>70.3</v>
      </c>
      <c r="I1006" s="1">
        <v>70.3</v>
      </c>
      <c r="J1006" s="1"/>
      <c r="K1006" s="1">
        <f t="shared" si="580"/>
        <v>70.3</v>
      </c>
      <c r="L1006" s="1">
        <v>70.3</v>
      </c>
      <c r="M1006" s="1"/>
      <c r="N1006" s="1">
        <f t="shared" si="581"/>
        <v>70.3</v>
      </c>
    </row>
    <row r="1007" spans="1:14" ht="31.5" outlineLevel="7" x14ac:dyDescent="0.2">
      <c r="A1007" s="4" t="s">
        <v>225</v>
      </c>
      <c r="B1007" s="4" t="s">
        <v>138</v>
      </c>
      <c r="C1007" s="4" t="s">
        <v>607</v>
      </c>
      <c r="D1007" s="4"/>
      <c r="E1007" s="8" t="s">
        <v>269</v>
      </c>
      <c r="F1007" s="113">
        <f>F1008</f>
        <v>162.80000000000001</v>
      </c>
      <c r="G1007" s="113"/>
      <c r="H1007" s="113">
        <f t="shared" ref="H1007:N1007" si="582">H1008</f>
        <v>162.80000000000001</v>
      </c>
      <c r="I1007" s="113">
        <f t="shared" si="582"/>
        <v>167.3</v>
      </c>
      <c r="J1007" s="113">
        <f t="shared" si="582"/>
        <v>0</v>
      </c>
      <c r="K1007" s="113">
        <f t="shared" si="582"/>
        <v>167.3</v>
      </c>
      <c r="L1007" s="113">
        <f t="shared" si="582"/>
        <v>167.3</v>
      </c>
      <c r="M1007" s="113">
        <f t="shared" si="582"/>
        <v>0</v>
      </c>
      <c r="N1007" s="113">
        <f t="shared" si="582"/>
        <v>167.3</v>
      </c>
    </row>
    <row r="1008" spans="1:14" ht="47.25" outlineLevel="7" x14ac:dyDescent="0.2">
      <c r="A1008" s="9" t="s">
        <v>225</v>
      </c>
      <c r="B1008" s="9" t="s">
        <v>138</v>
      </c>
      <c r="C1008" s="9" t="s">
        <v>607</v>
      </c>
      <c r="D1008" s="9" t="s">
        <v>3</v>
      </c>
      <c r="E1008" s="99" t="s">
        <v>4</v>
      </c>
      <c r="F1008" s="110">
        <v>162.80000000000001</v>
      </c>
      <c r="G1008" s="110"/>
      <c r="H1008" s="1">
        <f>F1008+G1008</f>
        <v>162.80000000000001</v>
      </c>
      <c r="I1008" s="110">
        <v>167.3</v>
      </c>
      <c r="J1008" s="110"/>
      <c r="K1008" s="1">
        <f>I1008+J1008</f>
        <v>167.3</v>
      </c>
      <c r="L1008" s="111">
        <v>167.3</v>
      </c>
      <c r="M1008" s="111"/>
      <c r="N1008" s="1">
        <f>L1008+M1008</f>
        <v>167.3</v>
      </c>
    </row>
    <row r="1009" spans="1:14" ht="15.75" outlineLevel="1" x14ac:dyDescent="0.2">
      <c r="A1009" s="4" t="s">
        <v>225</v>
      </c>
      <c r="B1009" s="4" t="s">
        <v>140</v>
      </c>
      <c r="C1009" s="4"/>
      <c r="D1009" s="4"/>
      <c r="E1009" s="8" t="s">
        <v>141</v>
      </c>
      <c r="F1009" s="113">
        <f>F1010+F1029+F1020</f>
        <v>110908.84</v>
      </c>
      <c r="G1009" s="113"/>
      <c r="H1009" s="113">
        <f t="shared" ref="H1009:N1009" si="583">H1010+H1029+H1020</f>
        <v>110908.84</v>
      </c>
      <c r="I1009" s="113">
        <f t="shared" si="583"/>
        <v>170705.8</v>
      </c>
      <c r="J1009" s="113">
        <f t="shared" si="583"/>
        <v>50</v>
      </c>
      <c r="K1009" s="113">
        <f t="shared" si="583"/>
        <v>170755.8</v>
      </c>
      <c r="L1009" s="113">
        <f t="shared" si="583"/>
        <v>231208</v>
      </c>
      <c r="M1009" s="113">
        <f t="shared" si="583"/>
        <v>50</v>
      </c>
      <c r="N1009" s="113">
        <f t="shared" si="583"/>
        <v>231258</v>
      </c>
    </row>
    <row r="1010" spans="1:14" ht="31.5" outlineLevel="1" x14ac:dyDescent="0.2">
      <c r="A1010" s="4" t="s">
        <v>225</v>
      </c>
      <c r="B1010" s="4" t="s">
        <v>140</v>
      </c>
      <c r="C1010" s="4" t="s">
        <v>21</v>
      </c>
      <c r="D1010" s="4"/>
      <c r="E1010" s="8" t="s">
        <v>302</v>
      </c>
      <c r="F1010" s="113">
        <f>F1011</f>
        <v>85349.439999999988</v>
      </c>
      <c r="G1010" s="113"/>
      <c r="H1010" s="113">
        <f t="shared" ref="H1010:N1011" si="584">H1011</f>
        <v>85349.439999999988</v>
      </c>
      <c r="I1010" s="113">
        <f t="shared" si="584"/>
        <v>85349.4</v>
      </c>
      <c r="J1010" s="113">
        <f t="shared" si="584"/>
        <v>0</v>
      </c>
      <c r="K1010" s="113">
        <f t="shared" si="584"/>
        <v>85349.4</v>
      </c>
      <c r="L1010" s="113">
        <f t="shared" si="584"/>
        <v>85349.4</v>
      </c>
      <c r="M1010" s="113">
        <f t="shared" si="584"/>
        <v>0</v>
      </c>
      <c r="N1010" s="113">
        <f t="shared" si="584"/>
        <v>85349.4</v>
      </c>
    </row>
    <row r="1011" spans="1:14" ht="15.75" outlineLevel="1" x14ac:dyDescent="0.2">
      <c r="A1011" s="4" t="s">
        <v>225</v>
      </c>
      <c r="B1011" s="4" t="s">
        <v>140</v>
      </c>
      <c r="C1011" s="4" t="s">
        <v>362</v>
      </c>
      <c r="D1011" s="4"/>
      <c r="E1011" s="8" t="s">
        <v>361</v>
      </c>
      <c r="F1011" s="113">
        <f>F1012</f>
        <v>85349.439999999988</v>
      </c>
      <c r="G1011" s="113"/>
      <c r="H1011" s="113">
        <f t="shared" si="584"/>
        <v>85349.439999999988</v>
      </c>
      <c r="I1011" s="113">
        <f t="shared" si="584"/>
        <v>85349.4</v>
      </c>
      <c r="J1011" s="113">
        <f t="shared" si="584"/>
        <v>0</v>
      </c>
      <c r="K1011" s="113">
        <f t="shared" si="584"/>
        <v>85349.4</v>
      </c>
      <c r="L1011" s="113">
        <f t="shared" si="584"/>
        <v>85349.4</v>
      </c>
      <c r="M1011" s="113">
        <f t="shared" si="584"/>
        <v>0</v>
      </c>
      <c r="N1011" s="113">
        <f t="shared" si="584"/>
        <v>85349.4</v>
      </c>
    </row>
    <row r="1012" spans="1:14" ht="31.5" outlineLevel="1" x14ac:dyDescent="0.2">
      <c r="A1012" s="4" t="s">
        <v>225</v>
      </c>
      <c r="B1012" s="4" t="s">
        <v>140</v>
      </c>
      <c r="C1012" s="4" t="s">
        <v>363</v>
      </c>
      <c r="D1012" s="4"/>
      <c r="E1012" s="8" t="s">
        <v>628</v>
      </c>
      <c r="F1012" s="113">
        <f>F1017+F1013</f>
        <v>85349.439999999988</v>
      </c>
      <c r="G1012" s="113"/>
      <c r="H1012" s="113">
        <f t="shared" ref="H1012:N1012" si="585">H1017+H1013</f>
        <v>85349.439999999988</v>
      </c>
      <c r="I1012" s="113">
        <f t="shared" si="585"/>
        <v>85349.4</v>
      </c>
      <c r="J1012" s="113">
        <f t="shared" si="585"/>
        <v>0</v>
      </c>
      <c r="K1012" s="113">
        <f t="shared" si="585"/>
        <v>85349.4</v>
      </c>
      <c r="L1012" s="113">
        <f t="shared" si="585"/>
        <v>85349.4</v>
      </c>
      <c r="M1012" s="113">
        <f t="shared" si="585"/>
        <v>0</v>
      </c>
      <c r="N1012" s="113">
        <f t="shared" si="585"/>
        <v>85349.4</v>
      </c>
    </row>
    <row r="1013" spans="1:14" ht="15.75" outlineLevel="5" x14ac:dyDescent="0.2">
      <c r="A1013" s="4" t="s">
        <v>225</v>
      </c>
      <c r="B1013" s="4" t="s">
        <v>140</v>
      </c>
      <c r="C1013" s="4" t="s">
        <v>596</v>
      </c>
      <c r="D1013" s="4"/>
      <c r="E1013" s="8" t="s">
        <v>36</v>
      </c>
      <c r="F1013" s="113">
        <f>F1014+F1015+F1016</f>
        <v>85156.04</v>
      </c>
      <c r="G1013" s="113"/>
      <c r="H1013" s="113">
        <f t="shared" ref="H1013:N1013" si="586">H1014+H1015+H1016</f>
        <v>85156.04</v>
      </c>
      <c r="I1013" s="113">
        <f t="shared" si="586"/>
        <v>85156</v>
      </c>
      <c r="J1013" s="113">
        <f t="shared" si="586"/>
        <v>0</v>
      </c>
      <c r="K1013" s="113">
        <f t="shared" si="586"/>
        <v>85156</v>
      </c>
      <c r="L1013" s="113">
        <f t="shared" si="586"/>
        <v>85156</v>
      </c>
      <c r="M1013" s="113">
        <f t="shared" si="586"/>
        <v>0</v>
      </c>
      <c r="N1013" s="113">
        <f t="shared" si="586"/>
        <v>85156</v>
      </c>
    </row>
    <row r="1014" spans="1:14" ht="47.25" outlineLevel="7" x14ac:dyDescent="0.2">
      <c r="A1014" s="9" t="s">
        <v>225</v>
      </c>
      <c r="B1014" s="9" t="s">
        <v>140</v>
      </c>
      <c r="C1014" s="9" t="s">
        <v>596</v>
      </c>
      <c r="D1014" s="9" t="s">
        <v>3</v>
      </c>
      <c r="E1014" s="99" t="s">
        <v>4</v>
      </c>
      <c r="F1014" s="184">
        <v>80428.899999999994</v>
      </c>
      <c r="G1014" s="184"/>
      <c r="H1014" s="1">
        <f t="shared" ref="H1014:H1016" si="587">F1014+G1014</f>
        <v>80428.899999999994</v>
      </c>
      <c r="I1014" s="110">
        <v>80428.899999999994</v>
      </c>
      <c r="J1014" s="110"/>
      <c r="K1014" s="1">
        <f t="shared" ref="K1014:K1016" si="588">I1014+J1014</f>
        <v>80428.899999999994</v>
      </c>
      <c r="L1014" s="110">
        <v>80428.899999999994</v>
      </c>
      <c r="M1014" s="110"/>
      <c r="N1014" s="1">
        <f t="shared" ref="N1014:N1016" si="589">L1014+M1014</f>
        <v>80428.899999999994</v>
      </c>
    </row>
    <row r="1015" spans="1:14" ht="15.75" outlineLevel="7" x14ac:dyDescent="0.2">
      <c r="A1015" s="9" t="s">
        <v>225</v>
      </c>
      <c r="B1015" s="9" t="s">
        <v>140</v>
      </c>
      <c r="C1015" s="9" t="s">
        <v>596</v>
      </c>
      <c r="D1015" s="9" t="s">
        <v>6</v>
      </c>
      <c r="E1015" s="99" t="s">
        <v>7</v>
      </c>
      <c r="F1015" s="184">
        <f>4644.1+0.04</f>
        <v>4644.1400000000003</v>
      </c>
      <c r="G1015" s="184"/>
      <c r="H1015" s="1">
        <f t="shared" si="587"/>
        <v>4644.1400000000003</v>
      </c>
      <c r="I1015" s="110">
        <v>4644.1000000000004</v>
      </c>
      <c r="J1015" s="110"/>
      <c r="K1015" s="1">
        <f t="shared" si="588"/>
        <v>4644.1000000000004</v>
      </c>
      <c r="L1015" s="110">
        <v>4644.1000000000004</v>
      </c>
      <c r="M1015" s="110"/>
      <c r="N1015" s="1">
        <f t="shared" si="589"/>
        <v>4644.1000000000004</v>
      </c>
    </row>
    <row r="1016" spans="1:14" ht="15.75" outlineLevel="7" x14ac:dyDescent="0.2">
      <c r="A1016" s="9" t="s">
        <v>225</v>
      </c>
      <c r="B1016" s="9" t="s">
        <v>140</v>
      </c>
      <c r="C1016" s="9" t="s">
        <v>596</v>
      </c>
      <c r="D1016" s="9" t="s">
        <v>13</v>
      </c>
      <c r="E1016" s="99" t="s">
        <v>14</v>
      </c>
      <c r="F1016" s="178">
        <v>83</v>
      </c>
      <c r="G1016" s="178"/>
      <c r="H1016" s="1">
        <f t="shared" si="587"/>
        <v>83</v>
      </c>
      <c r="I1016" s="1">
        <v>83</v>
      </c>
      <c r="J1016" s="1"/>
      <c r="K1016" s="1">
        <f t="shared" si="588"/>
        <v>83</v>
      </c>
      <c r="L1016" s="1">
        <v>83</v>
      </c>
      <c r="M1016" s="1"/>
      <c r="N1016" s="1">
        <f t="shared" si="589"/>
        <v>83</v>
      </c>
    </row>
    <row r="1017" spans="1:14" ht="15.75" outlineLevel="5" x14ac:dyDescent="0.2">
      <c r="A1017" s="4" t="s">
        <v>225</v>
      </c>
      <c r="B1017" s="4" t="s">
        <v>140</v>
      </c>
      <c r="C1017" s="4" t="s">
        <v>358</v>
      </c>
      <c r="D1017" s="4"/>
      <c r="E1017" s="8" t="s">
        <v>30</v>
      </c>
      <c r="F1017" s="113">
        <f>F1018+F1019</f>
        <v>193.39999999999998</v>
      </c>
      <c r="G1017" s="113"/>
      <c r="H1017" s="113">
        <f t="shared" ref="H1017:N1017" si="590">H1018+H1019</f>
        <v>193.39999999999998</v>
      </c>
      <c r="I1017" s="113">
        <f t="shared" si="590"/>
        <v>193.39999999999998</v>
      </c>
      <c r="J1017" s="113">
        <f t="shared" si="590"/>
        <v>0</v>
      </c>
      <c r="K1017" s="113">
        <f t="shared" si="590"/>
        <v>193.39999999999998</v>
      </c>
      <c r="L1017" s="113">
        <f t="shared" si="590"/>
        <v>193.39999999999998</v>
      </c>
      <c r="M1017" s="113">
        <f t="shared" si="590"/>
        <v>0</v>
      </c>
      <c r="N1017" s="113">
        <f t="shared" si="590"/>
        <v>193.39999999999998</v>
      </c>
    </row>
    <row r="1018" spans="1:14" ht="47.25" outlineLevel="7" x14ac:dyDescent="0.2">
      <c r="A1018" s="9" t="s">
        <v>225</v>
      </c>
      <c r="B1018" s="9" t="s">
        <v>140</v>
      </c>
      <c r="C1018" s="9" t="s">
        <v>358</v>
      </c>
      <c r="D1018" s="9" t="s">
        <v>3</v>
      </c>
      <c r="E1018" s="99" t="s">
        <v>4</v>
      </c>
      <c r="F1018" s="178">
        <v>86.8</v>
      </c>
      <c r="G1018" s="178"/>
      <c r="H1018" s="1">
        <f t="shared" ref="H1018:H1019" si="591">F1018+G1018</f>
        <v>86.8</v>
      </c>
      <c r="I1018" s="1">
        <v>86.8</v>
      </c>
      <c r="J1018" s="1"/>
      <c r="K1018" s="1">
        <f t="shared" ref="K1018:K1019" si="592">I1018+J1018</f>
        <v>86.8</v>
      </c>
      <c r="L1018" s="1">
        <v>86.8</v>
      </c>
      <c r="M1018" s="1"/>
      <c r="N1018" s="1">
        <f t="shared" ref="N1018:N1019" si="593">L1018+M1018</f>
        <v>86.8</v>
      </c>
    </row>
    <row r="1019" spans="1:14" ht="15.75" outlineLevel="7" x14ac:dyDescent="0.2">
      <c r="A1019" s="9" t="s">
        <v>225</v>
      </c>
      <c r="B1019" s="9" t="s">
        <v>140</v>
      </c>
      <c r="C1019" s="9" t="s">
        <v>358</v>
      </c>
      <c r="D1019" s="9" t="s">
        <v>6</v>
      </c>
      <c r="E1019" s="99" t="s">
        <v>7</v>
      </c>
      <c r="F1019" s="178">
        <v>106.6</v>
      </c>
      <c r="G1019" s="178"/>
      <c r="H1019" s="1">
        <f t="shared" si="591"/>
        <v>106.6</v>
      </c>
      <c r="I1019" s="1">
        <v>106.6</v>
      </c>
      <c r="J1019" s="1"/>
      <c r="K1019" s="1">
        <f t="shared" si="592"/>
        <v>106.6</v>
      </c>
      <c r="L1019" s="1">
        <v>106.6</v>
      </c>
      <c r="M1019" s="1"/>
      <c r="N1019" s="1">
        <f t="shared" si="593"/>
        <v>106.6</v>
      </c>
    </row>
    <row r="1020" spans="1:14" ht="15.75" outlineLevel="7" x14ac:dyDescent="0.2">
      <c r="A1020" s="4" t="s">
        <v>225</v>
      </c>
      <c r="B1020" s="4" t="s">
        <v>140</v>
      </c>
      <c r="C1020" s="4" t="s">
        <v>66</v>
      </c>
      <c r="D1020" s="4"/>
      <c r="E1020" s="8" t="s">
        <v>295</v>
      </c>
      <c r="F1020" s="113">
        <f>F1021</f>
        <v>25559.4</v>
      </c>
      <c r="G1020" s="113"/>
      <c r="H1020" s="113">
        <f t="shared" ref="H1020:N1020" si="594">H1021</f>
        <v>25559.4</v>
      </c>
      <c r="I1020" s="113">
        <f t="shared" si="594"/>
        <v>25456.399999999998</v>
      </c>
      <c r="J1020" s="113">
        <f t="shared" si="594"/>
        <v>0</v>
      </c>
      <c r="K1020" s="113">
        <f t="shared" si="594"/>
        <v>25456.400000000001</v>
      </c>
      <c r="L1020" s="113">
        <f t="shared" si="594"/>
        <v>25358.3</v>
      </c>
      <c r="M1020" s="113">
        <f t="shared" si="594"/>
        <v>0</v>
      </c>
      <c r="N1020" s="113">
        <f t="shared" si="594"/>
        <v>25358.300000000003</v>
      </c>
    </row>
    <row r="1021" spans="1:14" ht="15.75" outlineLevel="7" x14ac:dyDescent="0.2">
      <c r="A1021" s="4" t="s">
        <v>225</v>
      </c>
      <c r="B1021" s="4" t="s">
        <v>140</v>
      </c>
      <c r="C1021" s="4" t="s">
        <v>379</v>
      </c>
      <c r="D1021" s="4"/>
      <c r="E1021" s="8" t="s">
        <v>361</v>
      </c>
      <c r="F1021" s="113">
        <f>F1022+F1026</f>
        <v>25559.4</v>
      </c>
      <c r="G1021" s="113"/>
      <c r="H1021" s="113">
        <f t="shared" ref="H1021:N1021" si="595">H1022+H1026</f>
        <v>25559.4</v>
      </c>
      <c r="I1021" s="113">
        <f t="shared" si="595"/>
        <v>25456.399999999998</v>
      </c>
      <c r="J1021" s="113">
        <f t="shared" si="595"/>
        <v>0</v>
      </c>
      <c r="K1021" s="113">
        <f t="shared" si="595"/>
        <v>25456.400000000001</v>
      </c>
      <c r="L1021" s="113">
        <f t="shared" si="595"/>
        <v>25358.3</v>
      </c>
      <c r="M1021" s="113">
        <f t="shared" si="595"/>
        <v>0</v>
      </c>
      <c r="N1021" s="113">
        <f t="shared" si="595"/>
        <v>25358.300000000003</v>
      </c>
    </row>
    <row r="1022" spans="1:14" ht="31.5" outlineLevel="7" x14ac:dyDescent="0.2">
      <c r="A1022" s="4" t="s">
        <v>225</v>
      </c>
      <c r="B1022" s="4" t="s">
        <v>140</v>
      </c>
      <c r="C1022" s="4" t="s">
        <v>391</v>
      </c>
      <c r="D1022" s="4"/>
      <c r="E1022" s="8" t="s">
        <v>628</v>
      </c>
      <c r="F1022" s="113">
        <f>F1023</f>
        <v>25461.7</v>
      </c>
      <c r="G1022" s="113"/>
      <c r="H1022" s="113">
        <f t="shared" ref="H1022:N1022" si="596">H1023</f>
        <v>25461.7</v>
      </c>
      <c r="I1022" s="113">
        <f t="shared" si="596"/>
        <v>25358.699999999997</v>
      </c>
      <c r="J1022" s="113">
        <f t="shared" si="596"/>
        <v>0</v>
      </c>
      <c r="K1022" s="113">
        <f t="shared" si="596"/>
        <v>25358.7</v>
      </c>
      <c r="L1022" s="113">
        <f t="shared" si="596"/>
        <v>25260.6</v>
      </c>
      <c r="M1022" s="113">
        <f t="shared" si="596"/>
        <v>0</v>
      </c>
      <c r="N1022" s="113">
        <f t="shared" si="596"/>
        <v>25260.600000000002</v>
      </c>
    </row>
    <row r="1023" spans="1:14" s="171" customFormat="1" ht="15.75" outlineLevel="7" x14ac:dyDescent="0.2">
      <c r="A1023" s="4" t="s">
        <v>225</v>
      </c>
      <c r="B1023" s="4" t="s">
        <v>140</v>
      </c>
      <c r="C1023" s="4" t="s">
        <v>398</v>
      </c>
      <c r="D1023" s="4"/>
      <c r="E1023" s="8" t="s">
        <v>262</v>
      </c>
      <c r="F1023" s="113">
        <f>F1024+F1025</f>
        <v>25461.7</v>
      </c>
      <c r="G1023" s="113"/>
      <c r="H1023" s="113">
        <f t="shared" ref="H1023:N1023" si="597">H1024+H1025</f>
        <v>25461.7</v>
      </c>
      <c r="I1023" s="113">
        <f t="shared" si="597"/>
        <v>25358.699999999997</v>
      </c>
      <c r="J1023" s="113">
        <f t="shared" si="597"/>
        <v>0</v>
      </c>
      <c r="K1023" s="113">
        <f t="shared" si="597"/>
        <v>25358.7</v>
      </c>
      <c r="L1023" s="113">
        <f t="shared" si="597"/>
        <v>25260.6</v>
      </c>
      <c r="M1023" s="113">
        <f t="shared" si="597"/>
        <v>0</v>
      </c>
      <c r="N1023" s="113">
        <f t="shared" si="597"/>
        <v>25260.600000000002</v>
      </c>
    </row>
    <row r="1024" spans="1:14" ht="36" customHeight="1" outlineLevel="7" x14ac:dyDescent="0.2">
      <c r="A1024" s="9" t="s">
        <v>225</v>
      </c>
      <c r="B1024" s="9" t="s">
        <v>140</v>
      </c>
      <c r="C1024" s="9" t="s">
        <v>398</v>
      </c>
      <c r="D1024" s="9" t="s">
        <v>3</v>
      </c>
      <c r="E1024" s="99" t="s">
        <v>4</v>
      </c>
      <c r="F1024" s="178">
        <v>25250.7</v>
      </c>
      <c r="G1024" s="178">
        <v>180.9</v>
      </c>
      <c r="H1024" s="1">
        <f t="shared" ref="H1024:H1025" si="598">F1024+G1024</f>
        <v>25431.600000000002</v>
      </c>
      <c r="I1024" s="1">
        <v>25153.1</v>
      </c>
      <c r="J1024" s="1">
        <v>175.9</v>
      </c>
      <c r="K1024" s="1">
        <f t="shared" ref="K1024:K1025" si="599">I1024+J1024</f>
        <v>25329</v>
      </c>
      <c r="L1024" s="1">
        <v>25056.5</v>
      </c>
      <c r="M1024" s="1">
        <v>173.9</v>
      </c>
      <c r="N1024" s="1">
        <f t="shared" ref="N1024:N1025" si="600">L1024+M1024</f>
        <v>25230.400000000001</v>
      </c>
    </row>
    <row r="1025" spans="1:14" ht="15.75" outlineLevel="7" x14ac:dyDescent="0.2">
      <c r="A1025" s="9" t="s">
        <v>225</v>
      </c>
      <c r="B1025" s="9" t="s">
        <v>140</v>
      </c>
      <c r="C1025" s="9" t="s">
        <v>398</v>
      </c>
      <c r="D1025" s="9" t="s">
        <v>6</v>
      </c>
      <c r="E1025" s="99" t="s">
        <v>7</v>
      </c>
      <c r="F1025" s="178">
        <v>211</v>
      </c>
      <c r="G1025" s="178">
        <v>-180.9</v>
      </c>
      <c r="H1025" s="1">
        <f t="shared" si="598"/>
        <v>30.099999999999994</v>
      </c>
      <c r="I1025" s="1">
        <v>205.6</v>
      </c>
      <c r="J1025" s="1">
        <v>-175.9</v>
      </c>
      <c r="K1025" s="1">
        <f t="shared" si="599"/>
        <v>29.699999999999989</v>
      </c>
      <c r="L1025" s="1">
        <v>204.1</v>
      </c>
      <c r="M1025" s="1">
        <v>-173.9</v>
      </c>
      <c r="N1025" s="1">
        <f t="shared" si="600"/>
        <v>30.199999999999989</v>
      </c>
    </row>
    <row r="1026" spans="1:14" s="171" customFormat="1" ht="15.75" outlineLevel="7" x14ac:dyDescent="0.2">
      <c r="A1026" s="4" t="s">
        <v>225</v>
      </c>
      <c r="B1026" s="4" t="s">
        <v>140</v>
      </c>
      <c r="C1026" s="4" t="s">
        <v>401</v>
      </c>
      <c r="D1026" s="4"/>
      <c r="E1026" s="8" t="s">
        <v>629</v>
      </c>
      <c r="F1026" s="113">
        <f>F1027</f>
        <v>97.7</v>
      </c>
      <c r="G1026" s="113"/>
      <c r="H1026" s="113">
        <f t="shared" ref="H1026:N1027" si="601">H1027</f>
        <v>97.7</v>
      </c>
      <c r="I1026" s="113">
        <f t="shared" si="601"/>
        <v>97.7</v>
      </c>
      <c r="J1026" s="113">
        <f t="shared" si="601"/>
        <v>0</v>
      </c>
      <c r="K1026" s="113">
        <f t="shared" si="601"/>
        <v>97.7</v>
      </c>
      <c r="L1026" s="113">
        <f t="shared" si="601"/>
        <v>97.7</v>
      </c>
      <c r="M1026" s="113">
        <f t="shared" si="601"/>
        <v>0</v>
      </c>
      <c r="N1026" s="113">
        <f t="shared" si="601"/>
        <v>97.7</v>
      </c>
    </row>
    <row r="1027" spans="1:14" ht="47.25" outlineLevel="7" x14ac:dyDescent="0.2">
      <c r="A1027" s="9" t="s">
        <v>225</v>
      </c>
      <c r="B1027" s="9" t="s">
        <v>140</v>
      </c>
      <c r="C1027" s="9" t="s">
        <v>408</v>
      </c>
      <c r="D1027" s="9"/>
      <c r="E1027" s="99" t="s">
        <v>267</v>
      </c>
      <c r="F1027" s="113">
        <f>F1028</f>
        <v>97.7</v>
      </c>
      <c r="G1027" s="113"/>
      <c r="H1027" s="113">
        <f t="shared" si="601"/>
        <v>97.7</v>
      </c>
      <c r="I1027" s="113">
        <f t="shared" si="601"/>
        <v>97.7</v>
      </c>
      <c r="J1027" s="113">
        <f t="shared" si="601"/>
        <v>0</v>
      </c>
      <c r="K1027" s="113">
        <f t="shared" si="601"/>
        <v>97.7</v>
      </c>
      <c r="L1027" s="113">
        <f t="shared" si="601"/>
        <v>97.7</v>
      </c>
      <c r="M1027" s="113">
        <f t="shared" si="601"/>
        <v>0</v>
      </c>
      <c r="N1027" s="113">
        <f t="shared" si="601"/>
        <v>97.7</v>
      </c>
    </row>
    <row r="1028" spans="1:14" ht="39" customHeight="1" outlineLevel="7" x14ac:dyDescent="0.2">
      <c r="A1028" s="9" t="s">
        <v>225</v>
      </c>
      <c r="B1028" s="9" t="s">
        <v>140</v>
      </c>
      <c r="C1028" s="9" t="s">
        <v>408</v>
      </c>
      <c r="D1028" s="9" t="s">
        <v>3</v>
      </c>
      <c r="E1028" s="99" t="s">
        <v>4</v>
      </c>
      <c r="F1028" s="178">
        <v>97.7</v>
      </c>
      <c r="G1028" s="178"/>
      <c r="H1028" s="1">
        <f>F1028+G1028</f>
        <v>97.7</v>
      </c>
      <c r="I1028" s="1">
        <v>97.7</v>
      </c>
      <c r="J1028" s="1"/>
      <c r="K1028" s="1">
        <f>I1028+J1028</f>
        <v>97.7</v>
      </c>
      <c r="L1028" s="1">
        <v>97.7</v>
      </c>
      <c r="M1028" s="1"/>
      <c r="N1028" s="1">
        <f>L1028+M1028</f>
        <v>97.7</v>
      </c>
    </row>
    <row r="1029" spans="1:14" ht="31.5" outlineLevel="2" x14ac:dyDescent="0.2">
      <c r="A1029" s="4" t="s">
        <v>225</v>
      </c>
      <c r="B1029" s="4" t="s">
        <v>140</v>
      </c>
      <c r="C1029" s="4" t="s">
        <v>10</v>
      </c>
      <c r="D1029" s="4"/>
      <c r="E1029" s="8" t="s">
        <v>733</v>
      </c>
      <c r="F1029" s="113"/>
      <c r="G1029" s="113"/>
      <c r="H1029" s="113"/>
      <c r="I1029" s="113">
        <f t="shared" ref="I1029:N1030" si="602">I1030</f>
        <v>59900</v>
      </c>
      <c r="J1029" s="113">
        <f t="shared" si="602"/>
        <v>50</v>
      </c>
      <c r="K1029" s="113">
        <f t="shared" si="602"/>
        <v>59950</v>
      </c>
      <c r="L1029" s="113">
        <f t="shared" si="602"/>
        <v>120500.3</v>
      </c>
      <c r="M1029" s="113">
        <f t="shared" si="602"/>
        <v>50</v>
      </c>
      <c r="N1029" s="113">
        <f t="shared" si="602"/>
        <v>120550.3</v>
      </c>
    </row>
    <row r="1030" spans="1:14" ht="15.75" outlineLevel="3" x14ac:dyDescent="0.2">
      <c r="A1030" s="4" t="s">
        <v>225</v>
      </c>
      <c r="B1030" s="4" t="s">
        <v>140</v>
      </c>
      <c r="C1030" s="4" t="s">
        <v>110</v>
      </c>
      <c r="D1030" s="4"/>
      <c r="E1030" s="8" t="s">
        <v>111</v>
      </c>
      <c r="F1030" s="113"/>
      <c r="G1030" s="113"/>
      <c r="H1030" s="113"/>
      <c r="I1030" s="113">
        <f t="shared" si="602"/>
        <v>59900</v>
      </c>
      <c r="J1030" s="113">
        <f t="shared" si="602"/>
        <v>50</v>
      </c>
      <c r="K1030" s="113">
        <f t="shared" si="602"/>
        <v>59950</v>
      </c>
      <c r="L1030" s="113">
        <f t="shared" si="602"/>
        <v>120500.3</v>
      </c>
      <c r="M1030" s="113">
        <f t="shared" si="602"/>
        <v>50</v>
      </c>
      <c r="N1030" s="113">
        <f t="shared" si="602"/>
        <v>120550.3</v>
      </c>
    </row>
    <row r="1031" spans="1:14" ht="15.75" outlineLevel="7" x14ac:dyDescent="0.2">
      <c r="A1031" s="9" t="s">
        <v>225</v>
      </c>
      <c r="B1031" s="9" t="s">
        <v>140</v>
      </c>
      <c r="C1031" s="9" t="s">
        <v>110</v>
      </c>
      <c r="D1031" s="9" t="s">
        <v>13</v>
      </c>
      <c r="E1031" s="99" t="s">
        <v>14</v>
      </c>
      <c r="F1031" s="178"/>
      <c r="G1031" s="178"/>
      <c r="H1031" s="1"/>
      <c r="I1031" s="1">
        <v>59900</v>
      </c>
      <c r="J1031" s="1">
        <v>50</v>
      </c>
      <c r="K1031" s="1">
        <f>I1031+J1031</f>
        <v>59950</v>
      </c>
      <c r="L1031" s="1">
        <f>119500+0.3+1000</f>
        <v>120500.3</v>
      </c>
      <c r="M1031" s="1">
        <v>50</v>
      </c>
      <c r="N1031" s="1">
        <f>L1031+M1031</f>
        <v>120550.3</v>
      </c>
    </row>
    <row r="1032" spans="1:14" ht="15.75" outlineLevel="7" x14ac:dyDescent="0.2">
      <c r="A1032" s="4" t="s">
        <v>225</v>
      </c>
      <c r="B1032" s="4" t="s">
        <v>142</v>
      </c>
      <c r="C1032" s="9"/>
      <c r="D1032" s="9"/>
      <c r="E1032" s="177" t="s">
        <v>143</v>
      </c>
      <c r="F1032" s="113">
        <f>F1033</f>
        <v>142.19999999999999</v>
      </c>
      <c r="G1032" s="113"/>
      <c r="H1032" s="113">
        <f t="shared" ref="H1032:N1035" si="603">H1033</f>
        <v>142.19999999999999</v>
      </c>
      <c r="I1032" s="113">
        <f t="shared" si="603"/>
        <v>142.19999999999999</v>
      </c>
      <c r="J1032" s="113">
        <f t="shared" si="603"/>
        <v>0</v>
      </c>
      <c r="K1032" s="113">
        <f t="shared" si="603"/>
        <v>142.19999999999999</v>
      </c>
      <c r="L1032" s="113">
        <f t="shared" si="603"/>
        <v>142.19999999999999</v>
      </c>
      <c r="M1032" s="113">
        <f t="shared" si="603"/>
        <v>0</v>
      </c>
      <c r="N1032" s="113">
        <f t="shared" si="603"/>
        <v>142.19999999999999</v>
      </c>
    </row>
    <row r="1033" spans="1:14" ht="15.75" outlineLevel="1" x14ac:dyDescent="0.2">
      <c r="A1033" s="4" t="s">
        <v>225</v>
      </c>
      <c r="B1033" s="4" t="s">
        <v>144</v>
      </c>
      <c r="C1033" s="4"/>
      <c r="D1033" s="4"/>
      <c r="E1033" s="8" t="s">
        <v>145</v>
      </c>
      <c r="F1033" s="113">
        <f>F1034</f>
        <v>142.19999999999999</v>
      </c>
      <c r="G1033" s="113"/>
      <c r="H1033" s="113">
        <f t="shared" si="603"/>
        <v>142.19999999999999</v>
      </c>
      <c r="I1033" s="113">
        <f t="shared" si="603"/>
        <v>142.19999999999999</v>
      </c>
      <c r="J1033" s="113">
        <f t="shared" si="603"/>
        <v>0</v>
      </c>
      <c r="K1033" s="113">
        <f t="shared" si="603"/>
        <v>142.19999999999999</v>
      </c>
      <c r="L1033" s="113">
        <f t="shared" si="603"/>
        <v>142.19999999999999</v>
      </c>
      <c r="M1033" s="113">
        <f t="shared" si="603"/>
        <v>0</v>
      </c>
      <c r="N1033" s="113">
        <f t="shared" si="603"/>
        <v>142.19999999999999</v>
      </c>
    </row>
    <row r="1034" spans="1:14" ht="31.5" outlineLevel="2" x14ac:dyDescent="0.2">
      <c r="A1034" s="4" t="s">
        <v>225</v>
      </c>
      <c r="B1034" s="4" t="s">
        <v>144</v>
      </c>
      <c r="C1034" s="4" t="s">
        <v>21</v>
      </c>
      <c r="D1034" s="4"/>
      <c r="E1034" s="8" t="s">
        <v>302</v>
      </c>
      <c r="F1034" s="113">
        <f>F1035</f>
        <v>142.19999999999999</v>
      </c>
      <c r="G1034" s="113"/>
      <c r="H1034" s="113">
        <f t="shared" si="603"/>
        <v>142.19999999999999</v>
      </c>
      <c r="I1034" s="113">
        <f t="shared" si="603"/>
        <v>142.19999999999999</v>
      </c>
      <c r="J1034" s="113">
        <f t="shared" si="603"/>
        <v>0</v>
      </c>
      <c r="K1034" s="113">
        <f t="shared" si="603"/>
        <v>142.19999999999999</v>
      </c>
      <c r="L1034" s="113">
        <f t="shared" si="603"/>
        <v>142.19999999999999</v>
      </c>
      <c r="M1034" s="113">
        <f t="shared" si="603"/>
        <v>0</v>
      </c>
      <c r="N1034" s="113">
        <f t="shared" si="603"/>
        <v>142.19999999999999</v>
      </c>
    </row>
    <row r="1035" spans="1:14" ht="15.75" outlineLevel="2" x14ac:dyDescent="0.2">
      <c r="A1035" s="4"/>
      <c r="B1035" s="4"/>
      <c r="C1035" s="4" t="s">
        <v>362</v>
      </c>
      <c r="D1035" s="4"/>
      <c r="E1035" s="8" t="s">
        <v>361</v>
      </c>
      <c r="F1035" s="113">
        <f>F1036</f>
        <v>142.19999999999999</v>
      </c>
      <c r="G1035" s="113"/>
      <c r="H1035" s="113">
        <f t="shared" si="603"/>
        <v>142.19999999999999</v>
      </c>
      <c r="I1035" s="113">
        <f t="shared" si="603"/>
        <v>142.19999999999999</v>
      </c>
      <c r="J1035" s="113">
        <f t="shared" si="603"/>
        <v>0</v>
      </c>
      <c r="K1035" s="113">
        <f t="shared" si="603"/>
        <v>142.19999999999999</v>
      </c>
      <c r="L1035" s="113">
        <f t="shared" si="603"/>
        <v>142.19999999999999</v>
      </c>
      <c r="M1035" s="113">
        <f t="shared" si="603"/>
        <v>0</v>
      </c>
      <c r="N1035" s="113">
        <f t="shared" si="603"/>
        <v>142.19999999999999</v>
      </c>
    </row>
    <row r="1036" spans="1:14" ht="31.5" outlineLevel="3" x14ac:dyDescent="0.2">
      <c r="A1036" s="4" t="s">
        <v>225</v>
      </c>
      <c r="B1036" s="4" t="s">
        <v>144</v>
      </c>
      <c r="C1036" s="4" t="s">
        <v>363</v>
      </c>
      <c r="D1036" s="4"/>
      <c r="E1036" s="8" t="s">
        <v>628</v>
      </c>
      <c r="F1036" s="113">
        <f>F1037+F1039</f>
        <v>142.19999999999999</v>
      </c>
      <c r="G1036" s="113"/>
      <c r="H1036" s="113">
        <f t="shared" ref="H1036:N1036" si="604">H1037+H1039</f>
        <v>142.19999999999999</v>
      </c>
      <c r="I1036" s="113">
        <f t="shared" si="604"/>
        <v>142.19999999999999</v>
      </c>
      <c r="J1036" s="113">
        <f t="shared" si="604"/>
        <v>0</v>
      </c>
      <c r="K1036" s="113">
        <f t="shared" si="604"/>
        <v>142.19999999999999</v>
      </c>
      <c r="L1036" s="113">
        <f t="shared" si="604"/>
        <v>142.19999999999999</v>
      </c>
      <c r="M1036" s="113">
        <f t="shared" si="604"/>
        <v>0</v>
      </c>
      <c r="N1036" s="113">
        <f t="shared" si="604"/>
        <v>142.19999999999999</v>
      </c>
    </row>
    <row r="1037" spans="1:14" ht="15.75" outlineLevel="5" x14ac:dyDescent="0.2">
      <c r="A1037" s="4" t="s">
        <v>225</v>
      </c>
      <c r="B1037" s="4" t="s">
        <v>144</v>
      </c>
      <c r="C1037" s="4" t="s">
        <v>596</v>
      </c>
      <c r="D1037" s="4"/>
      <c r="E1037" s="8" t="s">
        <v>36</v>
      </c>
      <c r="F1037" s="113">
        <f>F1038</f>
        <v>98</v>
      </c>
      <c r="G1037" s="113"/>
      <c r="H1037" s="113">
        <f t="shared" ref="H1037:N1037" si="605">H1038</f>
        <v>98</v>
      </c>
      <c r="I1037" s="113">
        <f t="shared" si="605"/>
        <v>98</v>
      </c>
      <c r="J1037" s="113">
        <f t="shared" si="605"/>
        <v>0</v>
      </c>
      <c r="K1037" s="113">
        <f t="shared" si="605"/>
        <v>98</v>
      </c>
      <c r="L1037" s="113">
        <f t="shared" si="605"/>
        <v>98</v>
      </c>
      <c r="M1037" s="113">
        <f t="shared" si="605"/>
        <v>0</v>
      </c>
      <c r="N1037" s="113">
        <f t="shared" si="605"/>
        <v>98</v>
      </c>
    </row>
    <row r="1038" spans="1:14" ht="15.75" outlineLevel="7" x14ac:dyDescent="0.2">
      <c r="A1038" s="9" t="s">
        <v>225</v>
      </c>
      <c r="B1038" s="9" t="s">
        <v>144</v>
      </c>
      <c r="C1038" s="9" t="s">
        <v>596</v>
      </c>
      <c r="D1038" s="9" t="s">
        <v>6</v>
      </c>
      <c r="E1038" s="99" t="s">
        <v>7</v>
      </c>
      <c r="F1038" s="1">
        <v>98</v>
      </c>
      <c r="G1038" s="1"/>
      <c r="H1038" s="1">
        <f>F1038+G1038</f>
        <v>98</v>
      </c>
      <c r="I1038" s="1">
        <v>98</v>
      </c>
      <c r="J1038" s="1"/>
      <c r="K1038" s="1">
        <f>I1038+J1038</f>
        <v>98</v>
      </c>
      <c r="L1038" s="1">
        <v>98</v>
      </c>
      <c r="M1038" s="1"/>
      <c r="N1038" s="1">
        <f>L1038+M1038</f>
        <v>98</v>
      </c>
    </row>
    <row r="1039" spans="1:14" ht="15.75" outlineLevel="5" x14ac:dyDescent="0.2">
      <c r="A1039" s="4" t="s">
        <v>225</v>
      </c>
      <c r="B1039" s="4" t="s">
        <v>144</v>
      </c>
      <c r="C1039" s="4" t="s">
        <v>358</v>
      </c>
      <c r="D1039" s="4"/>
      <c r="E1039" s="8" t="s">
        <v>30</v>
      </c>
      <c r="F1039" s="113">
        <f>F1040</f>
        <v>44.2</v>
      </c>
      <c r="G1039" s="113"/>
      <c r="H1039" s="113">
        <f t="shared" ref="H1039:N1039" si="606">H1040</f>
        <v>44.2</v>
      </c>
      <c r="I1039" s="113">
        <f t="shared" si="606"/>
        <v>44.2</v>
      </c>
      <c r="J1039" s="113">
        <f t="shared" si="606"/>
        <v>0</v>
      </c>
      <c r="K1039" s="113">
        <f t="shared" si="606"/>
        <v>44.2</v>
      </c>
      <c r="L1039" s="113">
        <f t="shared" si="606"/>
        <v>44.2</v>
      </c>
      <c r="M1039" s="113">
        <f t="shared" si="606"/>
        <v>0</v>
      </c>
      <c r="N1039" s="113">
        <f t="shared" si="606"/>
        <v>44.2</v>
      </c>
    </row>
    <row r="1040" spans="1:14" ht="15.75" outlineLevel="7" x14ac:dyDescent="0.2">
      <c r="A1040" s="9" t="s">
        <v>225</v>
      </c>
      <c r="B1040" s="9" t="s">
        <v>144</v>
      </c>
      <c r="C1040" s="9" t="s">
        <v>358</v>
      </c>
      <c r="D1040" s="9" t="s">
        <v>6</v>
      </c>
      <c r="E1040" s="99" t="s">
        <v>7</v>
      </c>
      <c r="F1040" s="1">
        <v>44.2</v>
      </c>
      <c r="G1040" s="1"/>
      <c r="H1040" s="1">
        <f>F1040+G1040</f>
        <v>44.2</v>
      </c>
      <c r="I1040" s="1">
        <v>44.2</v>
      </c>
      <c r="J1040" s="1"/>
      <c r="K1040" s="1">
        <f>I1040+J1040</f>
        <v>44.2</v>
      </c>
      <c r="L1040" s="1">
        <v>44.2</v>
      </c>
      <c r="M1040" s="1"/>
      <c r="N1040" s="1">
        <f>L1040+M1040</f>
        <v>44.2</v>
      </c>
    </row>
    <row r="1041" spans="1:14" ht="15.75" x14ac:dyDescent="0.2">
      <c r="A1041" s="265" t="s">
        <v>117</v>
      </c>
      <c r="B1041" s="265"/>
      <c r="C1041" s="265"/>
      <c r="D1041" s="265"/>
      <c r="E1041" s="265"/>
      <c r="F1041" s="211">
        <f t="shared" ref="F1041:N1041" si="607">F997+F919+F793+F637+F598+F567+F55+F34+F13</f>
        <v>4757208.5628500013</v>
      </c>
      <c r="G1041" s="211"/>
      <c r="H1041" s="211">
        <f t="shared" si="607"/>
        <v>4757208.5628500013</v>
      </c>
      <c r="I1041" s="211">
        <f t="shared" si="607"/>
        <v>4648157.7844329998</v>
      </c>
      <c r="J1041" s="211"/>
      <c r="K1041" s="211">
        <f t="shared" si="607"/>
        <v>4648157.7844329998</v>
      </c>
      <c r="L1041" s="211">
        <f t="shared" si="607"/>
        <v>4631611.8666829998</v>
      </c>
      <c r="M1041" s="211"/>
      <c r="N1041" s="211">
        <f t="shared" si="607"/>
        <v>4631611.8666829998</v>
      </c>
    </row>
    <row r="1042" spans="1:14" hidden="1" x14ac:dyDescent="0.2">
      <c r="F1042" s="212"/>
      <c r="G1042" s="212"/>
      <c r="H1042" s="213">
        <f>H1041-F1041</f>
        <v>0</v>
      </c>
      <c r="K1042" s="213">
        <f>K1041-I1041</f>
        <v>0</v>
      </c>
      <c r="N1042" s="213">
        <f>N1041-L1041</f>
        <v>0</v>
      </c>
    </row>
    <row r="1043" spans="1:14" hidden="1" x14ac:dyDescent="0.2">
      <c r="G1043" s="214"/>
      <c r="H1043" s="214"/>
      <c r="I1043" s="214" t="s">
        <v>773</v>
      </c>
      <c r="K1043" s="215">
        <f>2343259.3*0.025</f>
        <v>58581.482499999998</v>
      </c>
      <c r="L1043" s="215"/>
      <c r="M1043" s="215"/>
      <c r="N1043" s="215">
        <f>2408464.4*0.05</f>
        <v>120423.22</v>
      </c>
    </row>
    <row r="1044" spans="1:14" hidden="1" x14ac:dyDescent="0.2">
      <c r="K1044" s="212">
        <f>K1043-K1031</f>
        <v>-1368.5175000000017</v>
      </c>
      <c r="N1044" s="212">
        <f>N1043-N1031</f>
        <v>-127.08000000000175</v>
      </c>
    </row>
    <row r="1045" spans="1:14" hidden="1" x14ac:dyDescent="0.2"/>
    <row r="1046" spans="1:14" hidden="1" x14ac:dyDescent="0.2"/>
    <row r="1047" spans="1:14" hidden="1" x14ac:dyDescent="0.2">
      <c r="E1047" s="224" t="s">
        <v>788</v>
      </c>
    </row>
  </sheetData>
  <sheetProtection formatCells="0" formatColumns="0" formatRows="0" insertColumns="0" insertRows="0" insertHyperlinks="0" deleteColumns="0" deleteRows="0" sort="0" autoFilter="0" pivotTables="0"/>
  <mergeCells count="16">
    <mergeCell ref="A1041:E1041"/>
    <mergeCell ref="A6:N6"/>
    <mergeCell ref="A7:L7"/>
    <mergeCell ref="A8:D8"/>
    <mergeCell ref="A9:A10"/>
    <mergeCell ref="B9:D9"/>
    <mergeCell ref="E9:E10"/>
    <mergeCell ref="F9:F10"/>
    <mergeCell ref="G9:G10"/>
    <mergeCell ref="J9:J10"/>
    <mergeCell ref="H9:H10"/>
    <mergeCell ref="K9:K10"/>
    <mergeCell ref="N9:N10"/>
    <mergeCell ref="M9:M10"/>
    <mergeCell ref="I9:I10"/>
    <mergeCell ref="L9:L10"/>
  </mergeCells>
  <pageMargins left="0.39370078740157483" right="0.39370078740157483" top="0.98425196850393704" bottom="0.39370078740157483" header="0.51181102362204722" footer="0.51181102362204722"/>
  <pageSetup paperSize="9" scale="70" fitToHeight="100" orientation="landscape" r:id="rId1"/>
  <headerFooter differentFirst="1" alignWithMargins="0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5"/>
  <sheetViews>
    <sheetView workbookViewId="0">
      <selection activeCell="B37" sqref="B37"/>
    </sheetView>
  </sheetViews>
  <sheetFormatPr defaultRowHeight="12.75" x14ac:dyDescent="0.2"/>
  <cols>
    <col min="1" max="1" width="29.28515625" style="61" customWidth="1"/>
    <col min="2" max="2" width="82" style="61" customWidth="1"/>
    <col min="3" max="5" width="17.42578125" style="61" customWidth="1"/>
    <col min="6" max="6" width="9.140625" style="61"/>
    <col min="7" max="8" width="10.7109375" style="61" bestFit="1" customWidth="1"/>
    <col min="9" max="9" width="16.140625" style="61" customWidth="1"/>
    <col min="10" max="11" width="10.7109375" style="61" bestFit="1" customWidth="1"/>
    <col min="12" max="12" width="9.140625" style="61"/>
    <col min="13" max="13" width="10.7109375" style="61" bestFit="1" customWidth="1"/>
    <col min="14" max="242" width="9.140625" style="61"/>
    <col min="243" max="243" width="29.28515625" style="61" customWidth="1"/>
    <col min="244" max="244" width="82" style="61" customWidth="1"/>
    <col min="245" max="246" width="0" style="61" hidden="1" customWidth="1"/>
    <col min="247" max="247" width="16.42578125" style="61" customWidth="1"/>
    <col min="248" max="248" width="14.7109375" style="61" customWidth="1"/>
    <col min="249" max="249" width="14.5703125" style="61" customWidth="1"/>
    <col min="250" max="498" width="9.140625" style="61"/>
    <col min="499" max="499" width="29.28515625" style="61" customWidth="1"/>
    <col min="500" max="500" width="82" style="61" customWidth="1"/>
    <col min="501" max="502" width="0" style="61" hidden="1" customWidth="1"/>
    <col min="503" max="503" width="16.42578125" style="61" customWidth="1"/>
    <col min="504" max="504" width="14.7109375" style="61" customWidth="1"/>
    <col min="505" max="505" width="14.5703125" style="61" customWidth="1"/>
    <col min="506" max="754" width="9.140625" style="61"/>
    <col min="755" max="755" width="29.28515625" style="61" customWidth="1"/>
    <col min="756" max="756" width="82" style="61" customWidth="1"/>
    <col min="757" max="758" width="0" style="61" hidden="1" customWidth="1"/>
    <col min="759" max="759" width="16.42578125" style="61" customWidth="1"/>
    <col min="760" max="760" width="14.7109375" style="61" customWidth="1"/>
    <col min="761" max="761" width="14.5703125" style="61" customWidth="1"/>
    <col min="762" max="1010" width="9.140625" style="61"/>
    <col min="1011" max="1011" width="29.28515625" style="61" customWidth="1"/>
    <col min="1012" max="1012" width="82" style="61" customWidth="1"/>
    <col min="1013" max="1014" width="0" style="61" hidden="1" customWidth="1"/>
    <col min="1015" max="1015" width="16.42578125" style="61" customWidth="1"/>
    <col min="1016" max="1016" width="14.7109375" style="61" customWidth="1"/>
    <col min="1017" max="1017" width="14.5703125" style="61" customWidth="1"/>
    <col min="1018" max="1266" width="9.140625" style="61"/>
    <col min="1267" max="1267" width="29.28515625" style="61" customWidth="1"/>
    <col min="1268" max="1268" width="82" style="61" customWidth="1"/>
    <col min="1269" max="1270" width="0" style="61" hidden="1" customWidth="1"/>
    <col min="1271" max="1271" width="16.42578125" style="61" customWidth="1"/>
    <col min="1272" max="1272" width="14.7109375" style="61" customWidth="1"/>
    <col min="1273" max="1273" width="14.5703125" style="61" customWidth="1"/>
    <col min="1274" max="1522" width="9.140625" style="61"/>
    <col min="1523" max="1523" width="29.28515625" style="61" customWidth="1"/>
    <col min="1524" max="1524" width="82" style="61" customWidth="1"/>
    <col min="1525" max="1526" width="0" style="61" hidden="1" customWidth="1"/>
    <col min="1527" max="1527" width="16.42578125" style="61" customWidth="1"/>
    <col min="1528" max="1528" width="14.7109375" style="61" customWidth="1"/>
    <col min="1529" max="1529" width="14.5703125" style="61" customWidth="1"/>
    <col min="1530" max="1778" width="9.140625" style="61"/>
    <col min="1779" max="1779" width="29.28515625" style="61" customWidth="1"/>
    <col min="1780" max="1780" width="82" style="61" customWidth="1"/>
    <col min="1781" max="1782" width="0" style="61" hidden="1" customWidth="1"/>
    <col min="1783" max="1783" width="16.42578125" style="61" customWidth="1"/>
    <col min="1784" max="1784" width="14.7109375" style="61" customWidth="1"/>
    <col min="1785" max="1785" width="14.5703125" style="61" customWidth="1"/>
    <col min="1786" max="2034" width="9.140625" style="61"/>
    <col min="2035" max="2035" width="29.28515625" style="61" customWidth="1"/>
    <col min="2036" max="2036" width="82" style="61" customWidth="1"/>
    <col min="2037" max="2038" width="0" style="61" hidden="1" customWidth="1"/>
    <col min="2039" max="2039" width="16.42578125" style="61" customWidth="1"/>
    <col min="2040" max="2040" width="14.7109375" style="61" customWidth="1"/>
    <col min="2041" max="2041" width="14.5703125" style="61" customWidth="1"/>
    <col min="2042" max="2290" width="9.140625" style="61"/>
    <col min="2291" max="2291" width="29.28515625" style="61" customWidth="1"/>
    <col min="2292" max="2292" width="82" style="61" customWidth="1"/>
    <col min="2293" max="2294" width="0" style="61" hidden="1" customWidth="1"/>
    <col min="2295" max="2295" width="16.42578125" style="61" customWidth="1"/>
    <col min="2296" max="2296" width="14.7109375" style="61" customWidth="1"/>
    <col min="2297" max="2297" width="14.5703125" style="61" customWidth="1"/>
    <col min="2298" max="2546" width="9.140625" style="61"/>
    <col min="2547" max="2547" width="29.28515625" style="61" customWidth="1"/>
    <col min="2548" max="2548" width="82" style="61" customWidth="1"/>
    <col min="2549" max="2550" width="0" style="61" hidden="1" customWidth="1"/>
    <col min="2551" max="2551" width="16.42578125" style="61" customWidth="1"/>
    <col min="2552" max="2552" width="14.7109375" style="61" customWidth="1"/>
    <col min="2553" max="2553" width="14.5703125" style="61" customWidth="1"/>
    <col min="2554" max="2802" width="9.140625" style="61"/>
    <col min="2803" max="2803" width="29.28515625" style="61" customWidth="1"/>
    <col min="2804" max="2804" width="82" style="61" customWidth="1"/>
    <col min="2805" max="2806" width="0" style="61" hidden="1" customWidth="1"/>
    <col min="2807" max="2807" width="16.42578125" style="61" customWidth="1"/>
    <col min="2808" max="2808" width="14.7109375" style="61" customWidth="1"/>
    <col min="2809" max="2809" width="14.5703125" style="61" customWidth="1"/>
    <col min="2810" max="3058" width="9.140625" style="61"/>
    <col min="3059" max="3059" width="29.28515625" style="61" customWidth="1"/>
    <col min="3060" max="3060" width="82" style="61" customWidth="1"/>
    <col min="3061" max="3062" width="0" style="61" hidden="1" customWidth="1"/>
    <col min="3063" max="3063" width="16.42578125" style="61" customWidth="1"/>
    <col min="3064" max="3064" width="14.7109375" style="61" customWidth="1"/>
    <col min="3065" max="3065" width="14.5703125" style="61" customWidth="1"/>
    <col min="3066" max="3314" width="9.140625" style="61"/>
    <col min="3315" max="3315" width="29.28515625" style="61" customWidth="1"/>
    <col min="3316" max="3316" width="82" style="61" customWidth="1"/>
    <col min="3317" max="3318" width="0" style="61" hidden="1" customWidth="1"/>
    <col min="3319" max="3319" width="16.42578125" style="61" customWidth="1"/>
    <col min="3320" max="3320" width="14.7109375" style="61" customWidth="1"/>
    <col min="3321" max="3321" width="14.5703125" style="61" customWidth="1"/>
    <col min="3322" max="3570" width="9.140625" style="61"/>
    <col min="3571" max="3571" width="29.28515625" style="61" customWidth="1"/>
    <col min="3572" max="3572" width="82" style="61" customWidth="1"/>
    <col min="3573" max="3574" width="0" style="61" hidden="1" customWidth="1"/>
    <col min="3575" max="3575" width="16.42578125" style="61" customWidth="1"/>
    <col min="3576" max="3576" width="14.7109375" style="61" customWidth="1"/>
    <col min="3577" max="3577" width="14.5703125" style="61" customWidth="1"/>
    <col min="3578" max="3826" width="9.140625" style="61"/>
    <col min="3827" max="3827" width="29.28515625" style="61" customWidth="1"/>
    <col min="3828" max="3828" width="82" style="61" customWidth="1"/>
    <col min="3829" max="3830" width="0" style="61" hidden="1" customWidth="1"/>
    <col min="3831" max="3831" width="16.42578125" style="61" customWidth="1"/>
    <col min="3832" max="3832" width="14.7109375" style="61" customWidth="1"/>
    <col min="3833" max="3833" width="14.5703125" style="61" customWidth="1"/>
    <col min="3834" max="4082" width="9.140625" style="61"/>
    <col min="4083" max="4083" width="29.28515625" style="61" customWidth="1"/>
    <col min="4084" max="4084" width="82" style="61" customWidth="1"/>
    <col min="4085" max="4086" width="0" style="61" hidden="1" customWidth="1"/>
    <col min="4087" max="4087" width="16.42578125" style="61" customWidth="1"/>
    <col min="4088" max="4088" width="14.7109375" style="61" customWidth="1"/>
    <col min="4089" max="4089" width="14.5703125" style="61" customWidth="1"/>
    <col min="4090" max="4338" width="9.140625" style="61"/>
    <col min="4339" max="4339" width="29.28515625" style="61" customWidth="1"/>
    <col min="4340" max="4340" width="82" style="61" customWidth="1"/>
    <col min="4341" max="4342" width="0" style="61" hidden="1" customWidth="1"/>
    <col min="4343" max="4343" width="16.42578125" style="61" customWidth="1"/>
    <col min="4344" max="4344" width="14.7109375" style="61" customWidth="1"/>
    <col min="4345" max="4345" width="14.5703125" style="61" customWidth="1"/>
    <col min="4346" max="4594" width="9.140625" style="61"/>
    <col min="4595" max="4595" width="29.28515625" style="61" customWidth="1"/>
    <col min="4596" max="4596" width="82" style="61" customWidth="1"/>
    <col min="4597" max="4598" width="0" style="61" hidden="1" customWidth="1"/>
    <col min="4599" max="4599" width="16.42578125" style="61" customWidth="1"/>
    <col min="4600" max="4600" width="14.7109375" style="61" customWidth="1"/>
    <col min="4601" max="4601" width="14.5703125" style="61" customWidth="1"/>
    <col min="4602" max="4850" width="9.140625" style="61"/>
    <col min="4851" max="4851" width="29.28515625" style="61" customWidth="1"/>
    <col min="4852" max="4852" width="82" style="61" customWidth="1"/>
    <col min="4853" max="4854" width="0" style="61" hidden="1" customWidth="1"/>
    <col min="4855" max="4855" width="16.42578125" style="61" customWidth="1"/>
    <col min="4856" max="4856" width="14.7109375" style="61" customWidth="1"/>
    <col min="4857" max="4857" width="14.5703125" style="61" customWidth="1"/>
    <col min="4858" max="5106" width="9.140625" style="61"/>
    <col min="5107" max="5107" width="29.28515625" style="61" customWidth="1"/>
    <col min="5108" max="5108" width="82" style="61" customWidth="1"/>
    <col min="5109" max="5110" width="0" style="61" hidden="1" customWidth="1"/>
    <col min="5111" max="5111" width="16.42578125" style="61" customWidth="1"/>
    <col min="5112" max="5112" width="14.7109375" style="61" customWidth="1"/>
    <col min="5113" max="5113" width="14.5703125" style="61" customWidth="1"/>
    <col min="5114" max="5362" width="9.140625" style="61"/>
    <col min="5363" max="5363" width="29.28515625" style="61" customWidth="1"/>
    <col min="5364" max="5364" width="82" style="61" customWidth="1"/>
    <col min="5365" max="5366" width="0" style="61" hidden="1" customWidth="1"/>
    <col min="5367" max="5367" width="16.42578125" style="61" customWidth="1"/>
    <col min="5368" max="5368" width="14.7109375" style="61" customWidth="1"/>
    <col min="5369" max="5369" width="14.5703125" style="61" customWidth="1"/>
    <col min="5370" max="5618" width="9.140625" style="61"/>
    <col min="5619" max="5619" width="29.28515625" style="61" customWidth="1"/>
    <col min="5620" max="5620" width="82" style="61" customWidth="1"/>
    <col min="5621" max="5622" width="0" style="61" hidden="1" customWidth="1"/>
    <col min="5623" max="5623" width="16.42578125" style="61" customWidth="1"/>
    <col min="5624" max="5624" width="14.7109375" style="61" customWidth="1"/>
    <col min="5625" max="5625" width="14.5703125" style="61" customWidth="1"/>
    <col min="5626" max="5874" width="9.140625" style="61"/>
    <col min="5875" max="5875" width="29.28515625" style="61" customWidth="1"/>
    <col min="5876" max="5876" width="82" style="61" customWidth="1"/>
    <col min="5877" max="5878" width="0" style="61" hidden="1" customWidth="1"/>
    <col min="5879" max="5879" width="16.42578125" style="61" customWidth="1"/>
    <col min="5880" max="5880" width="14.7109375" style="61" customWidth="1"/>
    <col min="5881" max="5881" width="14.5703125" style="61" customWidth="1"/>
    <col min="5882" max="6130" width="9.140625" style="61"/>
    <col min="6131" max="6131" width="29.28515625" style="61" customWidth="1"/>
    <col min="6132" max="6132" width="82" style="61" customWidth="1"/>
    <col min="6133" max="6134" width="0" style="61" hidden="1" customWidth="1"/>
    <col min="6135" max="6135" width="16.42578125" style="61" customWidth="1"/>
    <col min="6136" max="6136" width="14.7109375" style="61" customWidth="1"/>
    <col min="6137" max="6137" width="14.5703125" style="61" customWidth="1"/>
    <col min="6138" max="6386" width="9.140625" style="61"/>
    <col min="6387" max="6387" width="29.28515625" style="61" customWidth="1"/>
    <col min="6388" max="6388" width="82" style="61" customWidth="1"/>
    <col min="6389" max="6390" width="0" style="61" hidden="1" customWidth="1"/>
    <col min="6391" max="6391" width="16.42578125" style="61" customWidth="1"/>
    <col min="6392" max="6392" width="14.7109375" style="61" customWidth="1"/>
    <col min="6393" max="6393" width="14.5703125" style="61" customWidth="1"/>
    <col min="6394" max="6642" width="9.140625" style="61"/>
    <col min="6643" max="6643" width="29.28515625" style="61" customWidth="1"/>
    <col min="6644" max="6644" width="82" style="61" customWidth="1"/>
    <col min="6645" max="6646" width="0" style="61" hidden="1" customWidth="1"/>
    <col min="6647" max="6647" width="16.42578125" style="61" customWidth="1"/>
    <col min="6648" max="6648" width="14.7109375" style="61" customWidth="1"/>
    <col min="6649" max="6649" width="14.5703125" style="61" customWidth="1"/>
    <col min="6650" max="6898" width="9.140625" style="61"/>
    <col min="6899" max="6899" width="29.28515625" style="61" customWidth="1"/>
    <col min="6900" max="6900" width="82" style="61" customWidth="1"/>
    <col min="6901" max="6902" width="0" style="61" hidden="1" customWidth="1"/>
    <col min="6903" max="6903" width="16.42578125" style="61" customWidth="1"/>
    <col min="6904" max="6904" width="14.7109375" style="61" customWidth="1"/>
    <col min="6905" max="6905" width="14.5703125" style="61" customWidth="1"/>
    <col min="6906" max="7154" width="9.140625" style="61"/>
    <col min="7155" max="7155" width="29.28515625" style="61" customWidth="1"/>
    <col min="7156" max="7156" width="82" style="61" customWidth="1"/>
    <col min="7157" max="7158" width="0" style="61" hidden="1" customWidth="1"/>
    <col min="7159" max="7159" width="16.42578125" style="61" customWidth="1"/>
    <col min="7160" max="7160" width="14.7109375" style="61" customWidth="1"/>
    <col min="7161" max="7161" width="14.5703125" style="61" customWidth="1"/>
    <col min="7162" max="7410" width="9.140625" style="61"/>
    <col min="7411" max="7411" width="29.28515625" style="61" customWidth="1"/>
    <col min="7412" max="7412" width="82" style="61" customWidth="1"/>
    <col min="7413" max="7414" width="0" style="61" hidden="1" customWidth="1"/>
    <col min="7415" max="7415" width="16.42578125" style="61" customWidth="1"/>
    <col min="7416" max="7416" width="14.7109375" style="61" customWidth="1"/>
    <col min="7417" max="7417" width="14.5703125" style="61" customWidth="1"/>
    <col min="7418" max="7666" width="9.140625" style="61"/>
    <col min="7667" max="7667" width="29.28515625" style="61" customWidth="1"/>
    <col min="7668" max="7668" width="82" style="61" customWidth="1"/>
    <col min="7669" max="7670" width="0" style="61" hidden="1" customWidth="1"/>
    <col min="7671" max="7671" width="16.42578125" style="61" customWidth="1"/>
    <col min="7672" max="7672" width="14.7109375" style="61" customWidth="1"/>
    <col min="7673" max="7673" width="14.5703125" style="61" customWidth="1"/>
    <col min="7674" max="7922" width="9.140625" style="61"/>
    <col min="7923" max="7923" width="29.28515625" style="61" customWidth="1"/>
    <col min="7924" max="7924" width="82" style="61" customWidth="1"/>
    <col min="7925" max="7926" width="0" style="61" hidden="1" customWidth="1"/>
    <col min="7927" max="7927" width="16.42578125" style="61" customWidth="1"/>
    <col min="7928" max="7928" width="14.7109375" style="61" customWidth="1"/>
    <col min="7929" max="7929" width="14.5703125" style="61" customWidth="1"/>
    <col min="7930" max="8178" width="9.140625" style="61"/>
    <col min="8179" max="8179" width="29.28515625" style="61" customWidth="1"/>
    <col min="8180" max="8180" width="82" style="61" customWidth="1"/>
    <col min="8181" max="8182" width="0" style="61" hidden="1" customWidth="1"/>
    <col min="8183" max="8183" width="16.42578125" style="61" customWidth="1"/>
    <col min="8184" max="8184" width="14.7109375" style="61" customWidth="1"/>
    <col min="8185" max="8185" width="14.5703125" style="61" customWidth="1"/>
    <col min="8186" max="8434" width="9.140625" style="61"/>
    <col min="8435" max="8435" width="29.28515625" style="61" customWidth="1"/>
    <col min="8436" max="8436" width="82" style="61" customWidth="1"/>
    <col min="8437" max="8438" width="0" style="61" hidden="1" customWidth="1"/>
    <col min="8439" max="8439" width="16.42578125" style="61" customWidth="1"/>
    <col min="8440" max="8440" width="14.7109375" style="61" customWidth="1"/>
    <col min="8441" max="8441" width="14.5703125" style="61" customWidth="1"/>
    <col min="8442" max="8690" width="9.140625" style="61"/>
    <col min="8691" max="8691" width="29.28515625" style="61" customWidth="1"/>
    <col min="8692" max="8692" width="82" style="61" customWidth="1"/>
    <col min="8693" max="8694" width="0" style="61" hidden="1" customWidth="1"/>
    <col min="8695" max="8695" width="16.42578125" style="61" customWidth="1"/>
    <col min="8696" max="8696" width="14.7109375" style="61" customWidth="1"/>
    <col min="8697" max="8697" width="14.5703125" style="61" customWidth="1"/>
    <col min="8698" max="8946" width="9.140625" style="61"/>
    <col min="8947" max="8947" width="29.28515625" style="61" customWidth="1"/>
    <col min="8948" max="8948" width="82" style="61" customWidth="1"/>
    <col min="8949" max="8950" width="0" style="61" hidden="1" customWidth="1"/>
    <col min="8951" max="8951" width="16.42578125" style="61" customWidth="1"/>
    <col min="8952" max="8952" width="14.7109375" style="61" customWidth="1"/>
    <col min="8953" max="8953" width="14.5703125" style="61" customWidth="1"/>
    <col min="8954" max="9202" width="9.140625" style="61"/>
    <col min="9203" max="9203" width="29.28515625" style="61" customWidth="1"/>
    <col min="9204" max="9204" width="82" style="61" customWidth="1"/>
    <col min="9205" max="9206" width="0" style="61" hidden="1" customWidth="1"/>
    <col min="9207" max="9207" width="16.42578125" style="61" customWidth="1"/>
    <col min="9208" max="9208" width="14.7109375" style="61" customWidth="1"/>
    <col min="9209" max="9209" width="14.5703125" style="61" customWidth="1"/>
    <col min="9210" max="9458" width="9.140625" style="61"/>
    <col min="9459" max="9459" width="29.28515625" style="61" customWidth="1"/>
    <col min="9460" max="9460" width="82" style="61" customWidth="1"/>
    <col min="9461" max="9462" width="0" style="61" hidden="1" customWidth="1"/>
    <col min="9463" max="9463" width="16.42578125" style="61" customWidth="1"/>
    <col min="9464" max="9464" width="14.7109375" style="61" customWidth="1"/>
    <col min="9465" max="9465" width="14.5703125" style="61" customWidth="1"/>
    <col min="9466" max="9714" width="9.140625" style="61"/>
    <col min="9715" max="9715" width="29.28515625" style="61" customWidth="1"/>
    <col min="9716" max="9716" width="82" style="61" customWidth="1"/>
    <col min="9717" max="9718" width="0" style="61" hidden="1" customWidth="1"/>
    <col min="9719" max="9719" width="16.42578125" style="61" customWidth="1"/>
    <col min="9720" max="9720" width="14.7109375" style="61" customWidth="1"/>
    <col min="9721" max="9721" width="14.5703125" style="61" customWidth="1"/>
    <col min="9722" max="9970" width="9.140625" style="61"/>
    <col min="9971" max="9971" width="29.28515625" style="61" customWidth="1"/>
    <col min="9972" max="9972" width="82" style="61" customWidth="1"/>
    <col min="9973" max="9974" width="0" style="61" hidden="1" customWidth="1"/>
    <col min="9975" max="9975" width="16.42578125" style="61" customWidth="1"/>
    <col min="9976" max="9976" width="14.7109375" style="61" customWidth="1"/>
    <col min="9977" max="9977" width="14.5703125" style="61" customWidth="1"/>
    <col min="9978" max="10226" width="9.140625" style="61"/>
    <col min="10227" max="10227" width="29.28515625" style="61" customWidth="1"/>
    <col min="10228" max="10228" width="82" style="61" customWidth="1"/>
    <col min="10229" max="10230" width="0" style="61" hidden="1" customWidth="1"/>
    <col min="10231" max="10231" width="16.42578125" style="61" customWidth="1"/>
    <col min="10232" max="10232" width="14.7109375" style="61" customWidth="1"/>
    <col min="10233" max="10233" width="14.5703125" style="61" customWidth="1"/>
    <col min="10234" max="10482" width="9.140625" style="61"/>
    <col min="10483" max="10483" width="29.28515625" style="61" customWidth="1"/>
    <col min="10484" max="10484" width="82" style="61" customWidth="1"/>
    <col min="10485" max="10486" width="0" style="61" hidden="1" customWidth="1"/>
    <col min="10487" max="10487" width="16.42578125" style="61" customWidth="1"/>
    <col min="10488" max="10488" width="14.7109375" style="61" customWidth="1"/>
    <col min="10489" max="10489" width="14.5703125" style="61" customWidth="1"/>
    <col min="10490" max="10738" width="9.140625" style="61"/>
    <col min="10739" max="10739" width="29.28515625" style="61" customWidth="1"/>
    <col min="10740" max="10740" width="82" style="61" customWidth="1"/>
    <col min="10741" max="10742" width="0" style="61" hidden="1" customWidth="1"/>
    <col min="10743" max="10743" width="16.42578125" style="61" customWidth="1"/>
    <col min="10744" max="10744" width="14.7109375" style="61" customWidth="1"/>
    <col min="10745" max="10745" width="14.5703125" style="61" customWidth="1"/>
    <col min="10746" max="10994" width="9.140625" style="61"/>
    <col min="10995" max="10995" width="29.28515625" style="61" customWidth="1"/>
    <col min="10996" max="10996" width="82" style="61" customWidth="1"/>
    <col min="10997" max="10998" width="0" style="61" hidden="1" customWidth="1"/>
    <col min="10999" max="10999" width="16.42578125" style="61" customWidth="1"/>
    <col min="11000" max="11000" width="14.7109375" style="61" customWidth="1"/>
    <col min="11001" max="11001" width="14.5703125" style="61" customWidth="1"/>
    <col min="11002" max="11250" width="9.140625" style="61"/>
    <col min="11251" max="11251" width="29.28515625" style="61" customWidth="1"/>
    <col min="11252" max="11252" width="82" style="61" customWidth="1"/>
    <col min="11253" max="11254" width="0" style="61" hidden="1" customWidth="1"/>
    <col min="11255" max="11255" width="16.42578125" style="61" customWidth="1"/>
    <col min="11256" max="11256" width="14.7109375" style="61" customWidth="1"/>
    <col min="11257" max="11257" width="14.5703125" style="61" customWidth="1"/>
    <col min="11258" max="11506" width="9.140625" style="61"/>
    <col min="11507" max="11507" width="29.28515625" style="61" customWidth="1"/>
    <col min="11508" max="11508" width="82" style="61" customWidth="1"/>
    <col min="11509" max="11510" width="0" style="61" hidden="1" customWidth="1"/>
    <col min="11511" max="11511" width="16.42578125" style="61" customWidth="1"/>
    <col min="11512" max="11512" width="14.7109375" style="61" customWidth="1"/>
    <col min="11513" max="11513" width="14.5703125" style="61" customWidth="1"/>
    <col min="11514" max="11762" width="9.140625" style="61"/>
    <col min="11763" max="11763" width="29.28515625" style="61" customWidth="1"/>
    <col min="11764" max="11764" width="82" style="61" customWidth="1"/>
    <col min="11765" max="11766" width="0" style="61" hidden="1" customWidth="1"/>
    <col min="11767" max="11767" width="16.42578125" style="61" customWidth="1"/>
    <col min="11768" max="11768" width="14.7109375" style="61" customWidth="1"/>
    <col min="11769" max="11769" width="14.5703125" style="61" customWidth="1"/>
    <col min="11770" max="12018" width="9.140625" style="61"/>
    <col min="12019" max="12019" width="29.28515625" style="61" customWidth="1"/>
    <col min="12020" max="12020" width="82" style="61" customWidth="1"/>
    <col min="12021" max="12022" width="0" style="61" hidden="1" customWidth="1"/>
    <col min="12023" max="12023" width="16.42578125" style="61" customWidth="1"/>
    <col min="12024" max="12024" width="14.7109375" style="61" customWidth="1"/>
    <col min="12025" max="12025" width="14.5703125" style="61" customWidth="1"/>
    <col min="12026" max="12274" width="9.140625" style="61"/>
    <col min="12275" max="12275" width="29.28515625" style="61" customWidth="1"/>
    <col min="12276" max="12276" width="82" style="61" customWidth="1"/>
    <col min="12277" max="12278" width="0" style="61" hidden="1" customWidth="1"/>
    <col min="12279" max="12279" width="16.42578125" style="61" customWidth="1"/>
    <col min="12280" max="12280" width="14.7109375" style="61" customWidth="1"/>
    <col min="12281" max="12281" width="14.5703125" style="61" customWidth="1"/>
    <col min="12282" max="12530" width="9.140625" style="61"/>
    <col min="12531" max="12531" width="29.28515625" style="61" customWidth="1"/>
    <col min="12532" max="12532" width="82" style="61" customWidth="1"/>
    <col min="12533" max="12534" width="0" style="61" hidden="1" customWidth="1"/>
    <col min="12535" max="12535" width="16.42578125" style="61" customWidth="1"/>
    <col min="12536" max="12536" width="14.7109375" style="61" customWidth="1"/>
    <col min="12537" max="12537" width="14.5703125" style="61" customWidth="1"/>
    <col min="12538" max="12786" width="9.140625" style="61"/>
    <col min="12787" max="12787" width="29.28515625" style="61" customWidth="1"/>
    <col min="12788" max="12788" width="82" style="61" customWidth="1"/>
    <col min="12789" max="12790" width="0" style="61" hidden="1" customWidth="1"/>
    <col min="12791" max="12791" width="16.42578125" style="61" customWidth="1"/>
    <col min="12792" max="12792" width="14.7109375" style="61" customWidth="1"/>
    <col min="12793" max="12793" width="14.5703125" style="61" customWidth="1"/>
    <col min="12794" max="13042" width="9.140625" style="61"/>
    <col min="13043" max="13043" width="29.28515625" style="61" customWidth="1"/>
    <col min="13044" max="13044" width="82" style="61" customWidth="1"/>
    <col min="13045" max="13046" width="0" style="61" hidden="1" customWidth="1"/>
    <col min="13047" max="13047" width="16.42578125" style="61" customWidth="1"/>
    <col min="13048" max="13048" width="14.7109375" style="61" customWidth="1"/>
    <col min="13049" max="13049" width="14.5703125" style="61" customWidth="1"/>
    <col min="13050" max="13298" width="9.140625" style="61"/>
    <col min="13299" max="13299" width="29.28515625" style="61" customWidth="1"/>
    <col min="13300" max="13300" width="82" style="61" customWidth="1"/>
    <col min="13301" max="13302" width="0" style="61" hidden="1" customWidth="1"/>
    <col min="13303" max="13303" width="16.42578125" style="61" customWidth="1"/>
    <col min="13304" max="13304" width="14.7109375" style="61" customWidth="1"/>
    <col min="13305" max="13305" width="14.5703125" style="61" customWidth="1"/>
    <col min="13306" max="13554" width="9.140625" style="61"/>
    <col min="13555" max="13555" width="29.28515625" style="61" customWidth="1"/>
    <col min="13556" max="13556" width="82" style="61" customWidth="1"/>
    <col min="13557" max="13558" width="0" style="61" hidden="1" customWidth="1"/>
    <col min="13559" max="13559" width="16.42578125" style="61" customWidth="1"/>
    <col min="13560" max="13560" width="14.7109375" style="61" customWidth="1"/>
    <col min="13561" max="13561" width="14.5703125" style="61" customWidth="1"/>
    <col min="13562" max="13810" width="9.140625" style="61"/>
    <col min="13811" max="13811" width="29.28515625" style="61" customWidth="1"/>
    <col min="13812" max="13812" width="82" style="61" customWidth="1"/>
    <col min="13813" max="13814" width="0" style="61" hidden="1" customWidth="1"/>
    <col min="13815" max="13815" width="16.42578125" style="61" customWidth="1"/>
    <col min="13816" max="13816" width="14.7109375" style="61" customWidth="1"/>
    <col min="13817" max="13817" width="14.5703125" style="61" customWidth="1"/>
    <col min="13818" max="14066" width="9.140625" style="61"/>
    <col min="14067" max="14067" width="29.28515625" style="61" customWidth="1"/>
    <col min="14068" max="14068" width="82" style="61" customWidth="1"/>
    <col min="14069" max="14070" width="0" style="61" hidden="1" customWidth="1"/>
    <col min="14071" max="14071" width="16.42578125" style="61" customWidth="1"/>
    <col min="14072" max="14072" width="14.7109375" style="61" customWidth="1"/>
    <col min="14073" max="14073" width="14.5703125" style="61" customWidth="1"/>
    <col min="14074" max="14322" width="9.140625" style="61"/>
    <col min="14323" max="14323" width="29.28515625" style="61" customWidth="1"/>
    <col min="14324" max="14324" width="82" style="61" customWidth="1"/>
    <col min="14325" max="14326" width="0" style="61" hidden="1" customWidth="1"/>
    <col min="14327" max="14327" width="16.42578125" style="61" customWidth="1"/>
    <col min="14328" max="14328" width="14.7109375" style="61" customWidth="1"/>
    <col min="14329" max="14329" width="14.5703125" style="61" customWidth="1"/>
    <col min="14330" max="14578" width="9.140625" style="61"/>
    <col min="14579" max="14579" width="29.28515625" style="61" customWidth="1"/>
    <col min="14580" max="14580" width="82" style="61" customWidth="1"/>
    <col min="14581" max="14582" width="0" style="61" hidden="1" customWidth="1"/>
    <col min="14583" max="14583" width="16.42578125" style="61" customWidth="1"/>
    <col min="14584" max="14584" width="14.7109375" style="61" customWidth="1"/>
    <col min="14585" max="14585" width="14.5703125" style="61" customWidth="1"/>
    <col min="14586" max="14834" width="9.140625" style="61"/>
    <col min="14835" max="14835" width="29.28515625" style="61" customWidth="1"/>
    <col min="14836" max="14836" width="82" style="61" customWidth="1"/>
    <col min="14837" max="14838" width="0" style="61" hidden="1" customWidth="1"/>
    <col min="14839" max="14839" width="16.42578125" style="61" customWidth="1"/>
    <col min="14840" max="14840" width="14.7109375" style="61" customWidth="1"/>
    <col min="14841" max="14841" width="14.5703125" style="61" customWidth="1"/>
    <col min="14842" max="15090" width="9.140625" style="61"/>
    <col min="15091" max="15091" width="29.28515625" style="61" customWidth="1"/>
    <col min="15092" max="15092" width="82" style="61" customWidth="1"/>
    <col min="15093" max="15094" width="0" style="61" hidden="1" customWidth="1"/>
    <col min="15095" max="15095" width="16.42578125" style="61" customWidth="1"/>
    <col min="15096" max="15096" width="14.7109375" style="61" customWidth="1"/>
    <col min="15097" max="15097" width="14.5703125" style="61" customWidth="1"/>
    <col min="15098" max="15346" width="9.140625" style="61"/>
    <col min="15347" max="15347" width="29.28515625" style="61" customWidth="1"/>
    <col min="15348" max="15348" width="82" style="61" customWidth="1"/>
    <col min="15349" max="15350" width="0" style="61" hidden="1" customWidth="1"/>
    <col min="15351" max="15351" width="16.42578125" style="61" customWidth="1"/>
    <col min="15352" max="15352" width="14.7109375" style="61" customWidth="1"/>
    <col min="15353" max="15353" width="14.5703125" style="61" customWidth="1"/>
    <col min="15354" max="15602" width="9.140625" style="61"/>
    <col min="15603" max="15603" width="29.28515625" style="61" customWidth="1"/>
    <col min="15604" max="15604" width="82" style="61" customWidth="1"/>
    <col min="15605" max="15606" width="0" style="61" hidden="1" customWidth="1"/>
    <col min="15607" max="15607" width="16.42578125" style="61" customWidth="1"/>
    <col min="15608" max="15608" width="14.7109375" style="61" customWidth="1"/>
    <col min="15609" max="15609" width="14.5703125" style="61" customWidth="1"/>
    <col min="15610" max="15858" width="9.140625" style="61"/>
    <col min="15859" max="15859" width="29.28515625" style="61" customWidth="1"/>
    <col min="15860" max="15860" width="82" style="61" customWidth="1"/>
    <col min="15861" max="15862" width="0" style="61" hidden="1" customWidth="1"/>
    <col min="15863" max="15863" width="16.42578125" style="61" customWidth="1"/>
    <col min="15864" max="15864" width="14.7109375" style="61" customWidth="1"/>
    <col min="15865" max="15865" width="14.5703125" style="61" customWidth="1"/>
    <col min="15866" max="16114" width="9.140625" style="61"/>
    <col min="16115" max="16115" width="29.28515625" style="61" customWidth="1"/>
    <col min="16116" max="16116" width="82" style="61" customWidth="1"/>
    <col min="16117" max="16118" width="0" style="61" hidden="1" customWidth="1"/>
    <col min="16119" max="16119" width="16.42578125" style="61" customWidth="1"/>
    <col min="16120" max="16120" width="14.7109375" style="61" customWidth="1"/>
    <col min="16121" max="16121" width="14.5703125" style="61" customWidth="1"/>
    <col min="16122" max="16384" width="9.140625" style="61"/>
  </cols>
  <sheetData>
    <row r="1" spans="1:12" ht="15.75" x14ac:dyDescent="0.2">
      <c r="D1" s="7" t="s">
        <v>698</v>
      </c>
    </row>
    <row r="2" spans="1:12" ht="15.75" x14ac:dyDescent="0.2">
      <c r="D2" s="33" t="s">
        <v>287</v>
      </c>
    </row>
    <row r="3" spans="1:12" ht="15.75" x14ac:dyDescent="0.2">
      <c r="D3" s="30" t="s">
        <v>327</v>
      </c>
    </row>
    <row r="4" spans="1:12" ht="15.75" x14ac:dyDescent="0.2">
      <c r="D4" s="2" t="s">
        <v>792</v>
      </c>
    </row>
    <row r="6" spans="1:12" ht="15.75" x14ac:dyDescent="0.2">
      <c r="B6" s="62"/>
    </row>
    <row r="7" spans="1:12" ht="15.75" x14ac:dyDescent="0.2">
      <c r="A7" s="274" t="s">
        <v>735</v>
      </c>
      <c r="B7" s="274"/>
      <c r="C7" s="274"/>
      <c r="D7" s="274"/>
      <c r="E7" s="274"/>
    </row>
    <row r="8" spans="1:12" ht="18.75" x14ac:dyDescent="0.2">
      <c r="A8" s="275"/>
      <c r="B8" s="275"/>
      <c r="C8" s="63"/>
      <c r="D8" s="63"/>
      <c r="E8" s="63"/>
    </row>
    <row r="9" spans="1:12" ht="18.75" x14ac:dyDescent="0.25">
      <c r="A9" s="64"/>
      <c r="B9" s="64"/>
      <c r="C9" s="65"/>
      <c r="D9" s="66"/>
      <c r="E9" s="67" t="s">
        <v>271</v>
      </c>
    </row>
    <row r="10" spans="1:12" ht="31.5" x14ac:dyDescent="0.2">
      <c r="A10" s="68" t="s">
        <v>280</v>
      </c>
      <c r="B10" s="69" t="s">
        <v>281</v>
      </c>
      <c r="C10" s="70" t="s">
        <v>278</v>
      </c>
      <c r="D10" s="70" t="s">
        <v>279</v>
      </c>
      <c r="E10" s="70" t="s">
        <v>679</v>
      </c>
    </row>
    <row r="11" spans="1:12" ht="15.75" x14ac:dyDescent="0.2">
      <c r="A11" s="69">
        <v>1</v>
      </c>
      <c r="B11" s="69">
        <v>2</v>
      </c>
      <c r="C11" s="69">
        <v>3</v>
      </c>
      <c r="D11" s="69">
        <v>4</v>
      </c>
      <c r="E11" s="69">
        <v>5</v>
      </c>
    </row>
    <row r="12" spans="1:12" ht="18.75" x14ac:dyDescent="0.2">
      <c r="A12" s="71"/>
      <c r="B12" s="72"/>
      <c r="C12" s="73"/>
      <c r="D12" s="73"/>
      <c r="E12" s="73"/>
    </row>
    <row r="13" spans="1:12" ht="31.5" x14ac:dyDescent="0.25">
      <c r="A13" s="74" t="s">
        <v>317</v>
      </c>
      <c r="B13" s="103" t="s">
        <v>320</v>
      </c>
      <c r="C13" s="75">
        <v>4599942.5999999996</v>
      </c>
      <c r="D13" s="75">
        <v>4648157.8</v>
      </c>
      <c r="E13" s="75">
        <v>4631611.9000000004</v>
      </c>
    </row>
    <row r="14" spans="1:12" ht="15.75" x14ac:dyDescent="0.25">
      <c r="A14" s="74"/>
      <c r="B14" s="103"/>
      <c r="C14" s="75"/>
      <c r="D14" s="75"/>
      <c r="E14" s="75"/>
    </row>
    <row r="15" spans="1:12" ht="15.75" x14ac:dyDescent="0.25">
      <c r="A15" s="76"/>
      <c r="B15" s="104"/>
      <c r="C15" s="77"/>
      <c r="D15" s="78"/>
      <c r="E15" s="79"/>
    </row>
    <row r="16" spans="1:12" ht="31.5" x14ac:dyDescent="0.25">
      <c r="A16" s="80" t="s">
        <v>318</v>
      </c>
      <c r="B16" s="105" t="s">
        <v>319</v>
      </c>
      <c r="C16" s="81">
        <v>4757208.5628500013</v>
      </c>
      <c r="D16" s="75">
        <v>4648157.7844329998</v>
      </c>
      <c r="E16" s="82">
        <v>4631611.8666829998</v>
      </c>
      <c r="G16" s="90"/>
      <c r="H16" s="90"/>
      <c r="I16" s="90"/>
      <c r="K16" s="90"/>
      <c r="L16" s="90"/>
    </row>
    <row r="17" spans="1:5" ht="15.75" x14ac:dyDescent="0.25">
      <c r="A17" s="83"/>
      <c r="B17" s="84"/>
      <c r="C17" s="85"/>
      <c r="D17" s="86"/>
      <c r="E17" s="87"/>
    </row>
    <row r="18" spans="1:5" ht="12.75" customHeight="1" x14ac:dyDescent="0.2">
      <c r="A18" s="276"/>
      <c r="B18" s="278" t="s">
        <v>282</v>
      </c>
      <c r="C18" s="279">
        <f>C16-C13</f>
        <v>157265.96285000164</v>
      </c>
      <c r="D18" s="279">
        <f t="shared" ref="D18:E18" si="0">D13-D16</f>
        <v>1.5567000024020672E-2</v>
      </c>
      <c r="E18" s="279">
        <f t="shared" si="0"/>
        <v>3.3317000605165958E-2</v>
      </c>
    </row>
    <row r="19" spans="1:5" x14ac:dyDescent="0.2">
      <c r="A19" s="277"/>
      <c r="B19" s="278"/>
      <c r="C19" s="280"/>
      <c r="D19" s="280"/>
      <c r="E19" s="280"/>
    </row>
    <row r="21" spans="1:5" hidden="1" x14ac:dyDescent="0.2"/>
    <row r="22" spans="1:5" hidden="1" x14ac:dyDescent="0.2">
      <c r="B22" s="88" t="s">
        <v>283</v>
      </c>
      <c r="C22" s="61">
        <v>243741.3</v>
      </c>
    </row>
    <row r="23" spans="1:5" hidden="1" x14ac:dyDescent="0.2">
      <c r="B23" s="88" t="s">
        <v>284</v>
      </c>
      <c r="C23" s="89">
        <v>2044560.9</v>
      </c>
      <c r="D23" s="61" t="s">
        <v>289</v>
      </c>
      <c r="E23" s="89"/>
    </row>
    <row r="24" spans="1:5" hidden="1" x14ac:dyDescent="0.2">
      <c r="B24" s="88" t="s">
        <v>285</v>
      </c>
      <c r="C24" s="90">
        <v>2139474.2999999998</v>
      </c>
      <c r="D24" s="90"/>
      <c r="E24" s="90"/>
    </row>
    <row r="25" spans="1:5" hidden="1" x14ac:dyDescent="0.2">
      <c r="B25" s="88" t="s">
        <v>286</v>
      </c>
      <c r="C25" s="90">
        <f>C22+C23-C24</f>
        <v>148827.89999999991</v>
      </c>
      <c r="D25" s="90" t="s">
        <v>288</v>
      </c>
      <c r="E25" s="90"/>
    </row>
    <row r="26" spans="1:5" hidden="1" x14ac:dyDescent="0.2"/>
    <row r="27" spans="1:5" hidden="1" x14ac:dyDescent="0.2"/>
    <row r="28" spans="1:5" hidden="1" x14ac:dyDescent="0.2">
      <c r="C28" s="91">
        <f>C18+C29</f>
        <v>4551843.6628500018</v>
      </c>
      <c r="D28" s="92"/>
      <c r="E28" s="93"/>
    </row>
    <row r="29" spans="1:5" ht="15" hidden="1" x14ac:dyDescent="0.2">
      <c r="B29" s="94" t="s">
        <v>350</v>
      </c>
      <c r="C29" s="95">
        <v>4394577.7</v>
      </c>
      <c r="D29" s="95">
        <v>3924180.1</v>
      </c>
      <c r="E29" s="95">
        <v>3981231.8</v>
      </c>
    </row>
    <row r="30" spans="1:5" ht="15" hidden="1" x14ac:dyDescent="0.2">
      <c r="B30" s="94"/>
      <c r="C30" s="96"/>
      <c r="D30" s="97"/>
      <c r="E30" s="95"/>
    </row>
    <row r="31" spans="1:5" ht="15" hidden="1" x14ac:dyDescent="0.2">
      <c r="B31" s="94" t="s">
        <v>351</v>
      </c>
      <c r="C31" s="97">
        <v>4677235.1321099997</v>
      </c>
      <c r="D31" s="98">
        <v>3924180.1</v>
      </c>
      <c r="E31" s="95">
        <v>3981231.8</v>
      </c>
    </row>
    <row r="32" spans="1:5" ht="15" hidden="1" x14ac:dyDescent="0.2">
      <c r="B32" s="94"/>
      <c r="C32" s="95"/>
      <c r="D32" s="96"/>
      <c r="E32" s="96"/>
    </row>
    <row r="33" spans="2:5" ht="15" hidden="1" x14ac:dyDescent="0.2">
      <c r="B33" s="94" t="s">
        <v>352</v>
      </c>
      <c r="C33" s="95">
        <v>282657.43210999947</v>
      </c>
      <c r="D33" s="95">
        <v>0</v>
      </c>
      <c r="E33" s="95">
        <v>0</v>
      </c>
    </row>
    <row r="35" spans="2:5" x14ac:dyDescent="0.2">
      <c r="D35" s="90"/>
      <c r="E35" s="90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51181102362204722" footer="0.51181102362204722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64"/>
  <sheetViews>
    <sheetView zoomScaleNormal="100" zoomScaleSheetLayoutView="100" workbookViewId="0">
      <selection activeCell="M9" sqref="M9"/>
    </sheetView>
  </sheetViews>
  <sheetFormatPr defaultRowHeight="15.75" x14ac:dyDescent="0.2"/>
  <cols>
    <col min="1" max="1" width="106.28515625" style="28" customWidth="1"/>
    <col min="2" max="3" width="12.28515625" style="28" hidden="1" customWidth="1"/>
    <col min="4" max="4" width="12.28515625" style="28" customWidth="1"/>
    <col min="5" max="5" width="12.5703125" style="28" hidden="1" customWidth="1"/>
    <col min="6" max="6" width="12.140625" style="28" hidden="1" customWidth="1"/>
    <col min="7" max="7" width="12.28515625" style="28" customWidth="1"/>
    <col min="8" max="8" width="13.140625" style="28" hidden="1" customWidth="1"/>
    <col min="9" max="9" width="12" style="28" hidden="1" customWidth="1"/>
    <col min="10" max="10" width="12.28515625" style="28" customWidth="1"/>
    <col min="11" max="16384" width="9.140625" style="28"/>
  </cols>
  <sheetData>
    <row r="1" spans="1:10" s="3" customFormat="1" x14ac:dyDescent="0.2">
      <c r="C1" s="116"/>
      <c r="D1" s="116" t="s">
        <v>328</v>
      </c>
    </row>
    <row r="2" spans="1:10" s="3" customFormat="1" x14ac:dyDescent="0.2">
      <c r="C2" s="2"/>
      <c r="D2" s="2" t="s">
        <v>287</v>
      </c>
    </row>
    <row r="3" spans="1:10" s="3" customFormat="1" x14ac:dyDescent="0.2">
      <c r="D3" s="3" t="s">
        <v>327</v>
      </c>
    </row>
    <row r="4" spans="1:10" s="3" customFormat="1" x14ac:dyDescent="0.2">
      <c r="C4" s="2"/>
      <c r="D4" s="2" t="s">
        <v>792</v>
      </c>
    </row>
    <row r="5" spans="1:10" s="3" customFormat="1" x14ac:dyDescent="0.2">
      <c r="A5" s="6"/>
      <c r="H5" s="2"/>
      <c r="I5" s="2"/>
      <c r="J5" s="2"/>
    </row>
    <row r="6" spans="1:10" s="3" customFormat="1" ht="37.5" customHeight="1" x14ac:dyDescent="0.2">
      <c r="A6" s="281" t="s">
        <v>678</v>
      </c>
      <c r="B6" s="281"/>
      <c r="C6" s="281"/>
      <c r="D6" s="281"/>
      <c r="E6" s="281"/>
      <c r="F6" s="281"/>
      <c r="G6" s="281"/>
      <c r="H6" s="281"/>
      <c r="I6" s="281"/>
      <c r="J6" s="281"/>
    </row>
    <row r="7" spans="1:10" s="3" customForma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</row>
    <row r="8" spans="1:10" ht="20.25" x14ac:dyDescent="0.2">
      <c r="A8" s="228"/>
      <c r="B8" s="228"/>
      <c r="C8" s="228"/>
      <c r="D8" s="228"/>
      <c r="E8" s="228"/>
      <c r="F8" s="228"/>
      <c r="G8" s="228"/>
      <c r="H8" s="3" t="s">
        <v>271</v>
      </c>
      <c r="I8" s="3"/>
      <c r="J8" s="3" t="s">
        <v>271</v>
      </c>
    </row>
    <row r="9" spans="1:10" ht="31.5" x14ac:dyDescent="0.2">
      <c r="A9" s="229" t="s">
        <v>329</v>
      </c>
      <c r="B9" s="230" t="s">
        <v>278</v>
      </c>
      <c r="C9" s="230" t="s">
        <v>748</v>
      </c>
      <c r="D9" s="230" t="s">
        <v>789</v>
      </c>
      <c r="E9" s="230" t="s">
        <v>777</v>
      </c>
      <c r="F9" s="230" t="s">
        <v>748</v>
      </c>
      <c r="G9" s="230" t="s">
        <v>790</v>
      </c>
      <c r="H9" s="230" t="s">
        <v>679</v>
      </c>
      <c r="I9" s="230" t="s">
        <v>748</v>
      </c>
      <c r="J9" s="230" t="s">
        <v>791</v>
      </c>
    </row>
    <row r="10" spans="1:10" x14ac:dyDescent="0.2">
      <c r="A10" s="172" t="s">
        <v>113</v>
      </c>
      <c r="B10" s="172" t="s">
        <v>114</v>
      </c>
      <c r="C10" s="172" t="s">
        <v>134</v>
      </c>
      <c r="D10" s="172" t="s">
        <v>114</v>
      </c>
      <c r="E10" s="173">
        <v>5</v>
      </c>
      <c r="F10" s="172" t="s">
        <v>116</v>
      </c>
      <c r="G10" s="172" t="s">
        <v>134</v>
      </c>
      <c r="H10" s="172" t="s">
        <v>671</v>
      </c>
      <c r="I10" s="172" t="s">
        <v>769</v>
      </c>
      <c r="J10" s="172" t="s">
        <v>115</v>
      </c>
    </row>
    <row r="11" spans="1:10" x14ac:dyDescent="0.2">
      <c r="A11" s="231" t="s">
        <v>330</v>
      </c>
      <c r="B11" s="232">
        <f>SUM(B12:B15)</f>
        <v>129371.6</v>
      </c>
      <c r="C11" s="232"/>
      <c r="D11" s="232">
        <f>SUM(D12:D15)</f>
        <v>129371.6</v>
      </c>
      <c r="E11" s="232">
        <f>SUM(E12:E15)</f>
        <v>87735.2</v>
      </c>
      <c r="F11" s="232"/>
      <c r="G11" s="232">
        <f>SUM(G12:G15)</f>
        <v>87735.2</v>
      </c>
      <c r="H11" s="232">
        <f>SUM(H12:H15)</f>
        <v>51822.400000000001</v>
      </c>
      <c r="I11" s="232"/>
      <c r="J11" s="232">
        <f>SUM(J12:J15)</f>
        <v>51822.400000000001</v>
      </c>
    </row>
    <row r="12" spans="1:10" ht="31.5" x14ac:dyDescent="0.2">
      <c r="A12" s="233" t="s">
        <v>331</v>
      </c>
      <c r="B12" s="1">
        <v>103824.1</v>
      </c>
      <c r="C12" s="1"/>
      <c r="D12" s="1">
        <f t="shared" ref="D12" si="0">SUM(B12:C12)</f>
        <v>103824.1</v>
      </c>
      <c r="E12" s="1">
        <v>87735.2</v>
      </c>
      <c r="F12" s="1"/>
      <c r="G12" s="1">
        <f t="shared" ref="G12:G55" si="1">SUM(E12:F12)</f>
        <v>87735.2</v>
      </c>
      <c r="H12" s="1">
        <v>51822.400000000001</v>
      </c>
      <c r="I12" s="1"/>
      <c r="J12" s="1">
        <f t="shared" ref="J12" si="2">SUM(H12:I12)</f>
        <v>51822.400000000001</v>
      </c>
    </row>
    <row r="13" spans="1:10" ht="31.5" x14ac:dyDescent="0.2">
      <c r="A13" s="233" t="s">
        <v>332</v>
      </c>
      <c r="B13" s="1">
        <v>25547.5</v>
      </c>
      <c r="C13" s="1"/>
      <c r="D13" s="1">
        <f>SUM(B13:C13)</f>
        <v>25547.5</v>
      </c>
      <c r="E13" s="1"/>
      <c r="F13" s="1"/>
      <c r="G13" s="1"/>
      <c r="H13" s="1"/>
      <c r="I13" s="1"/>
      <c r="J13" s="1"/>
    </row>
    <row r="14" spans="1:10" ht="31.5" hidden="1" x14ac:dyDescent="0.2">
      <c r="A14" s="252" t="s">
        <v>680</v>
      </c>
      <c r="B14" s="223"/>
      <c r="C14" s="223"/>
      <c r="D14" s="223"/>
      <c r="E14" s="223"/>
      <c r="F14" s="223"/>
      <c r="G14" s="223"/>
      <c r="H14" s="223"/>
      <c r="I14" s="223"/>
      <c r="J14" s="223"/>
    </row>
    <row r="15" spans="1:10" ht="31.5" hidden="1" x14ac:dyDescent="0.2">
      <c r="A15" s="253" t="s">
        <v>333</v>
      </c>
      <c r="B15" s="223"/>
      <c r="C15" s="223"/>
      <c r="D15" s="223"/>
      <c r="E15" s="223"/>
      <c r="F15" s="223"/>
      <c r="G15" s="223"/>
      <c r="H15" s="223"/>
      <c r="I15" s="223"/>
      <c r="J15" s="223"/>
    </row>
    <row r="16" spans="1:10" x14ac:dyDescent="0.2">
      <c r="A16" s="231" t="s">
        <v>334</v>
      </c>
      <c r="B16" s="234">
        <f>SUM(B17:B18)</f>
        <v>7334.2</v>
      </c>
      <c r="C16" s="234"/>
      <c r="D16" s="234">
        <f t="shared" ref="D16" si="3">SUM(D17:D18)</f>
        <v>7334.2</v>
      </c>
      <c r="E16" s="234">
        <f>SUM(E17:E18)</f>
        <v>7232.3</v>
      </c>
      <c r="F16" s="234"/>
      <c r="G16" s="234">
        <f t="shared" ref="G16" si="4">SUM(G17:G18)</f>
        <v>7232.3</v>
      </c>
      <c r="H16" s="234">
        <f>SUM(H17:H18)</f>
        <v>7232.3</v>
      </c>
      <c r="I16" s="234"/>
      <c r="J16" s="234">
        <f t="shared" ref="J16" si="5">SUM(J17:J18)</f>
        <v>7232.3</v>
      </c>
    </row>
    <row r="17" spans="1:10" ht="31.5" x14ac:dyDescent="0.2">
      <c r="A17" s="106" t="s">
        <v>254</v>
      </c>
      <c r="B17" s="107">
        <v>311.5</v>
      </c>
      <c r="C17" s="107"/>
      <c r="D17" s="1">
        <f>SUM(B17:C17)</f>
        <v>311.5</v>
      </c>
      <c r="E17" s="107">
        <v>11.7</v>
      </c>
      <c r="F17" s="107"/>
      <c r="G17" s="1">
        <f>SUM(E17:F17)</f>
        <v>11.7</v>
      </c>
      <c r="H17" s="107">
        <v>11.7</v>
      </c>
      <c r="I17" s="107"/>
      <c r="J17" s="1">
        <f>SUM(H17:I17)</f>
        <v>11.7</v>
      </c>
    </row>
    <row r="18" spans="1:10" x14ac:dyDescent="0.2">
      <c r="A18" s="106" t="s">
        <v>256</v>
      </c>
      <c r="B18" s="107">
        <v>7022.7</v>
      </c>
      <c r="C18" s="107"/>
      <c r="D18" s="1">
        <f>SUM(B18:C18)</f>
        <v>7022.7</v>
      </c>
      <c r="E18" s="107">
        <v>7220.6</v>
      </c>
      <c r="F18" s="107"/>
      <c r="G18" s="1">
        <f t="shared" si="1"/>
        <v>7220.6</v>
      </c>
      <c r="H18" s="107">
        <v>7220.6</v>
      </c>
      <c r="I18" s="107"/>
      <c r="J18" s="1">
        <f>SUM(H18:I18)</f>
        <v>7220.6</v>
      </c>
    </row>
    <row r="19" spans="1:10" ht="31.5" x14ac:dyDescent="0.2">
      <c r="A19" s="231" t="s">
        <v>335</v>
      </c>
      <c r="B19" s="235">
        <f>SUM(B20:B34)</f>
        <v>1637212.4</v>
      </c>
      <c r="C19" s="235"/>
      <c r="D19" s="235">
        <f t="shared" ref="D19" si="6">SUM(D20:D34)</f>
        <v>1637212.4</v>
      </c>
      <c r="E19" s="235">
        <f>SUM(E20:E34)</f>
        <v>1730405.2999999998</v>
      </c>
      <c r="F19" s="235"/>
      <c r="G19" s="235">
        <f>SUM(G20:G34)</f>
        <v>1730405.2999999998</v>
      </c>
      <c r="H19" s="235">
        <f>SUM(H20:H34)</f>
        <v>1746484.2</v>
      </c>
      <c r="I19" s="235"/>
      <c r="J19" s="235">
        <f>SUM(J20:J34)</f>
        <v>1746484.2</v>
      </c>
    </row>
    <row r="20" spans="1:10" ht="31.5" x14ac:dyDescent="0.2">
      <c r="A20" s="106" t="s">
        <v>681</v>
      </c>
      <c r="B20" s="107">
        <v>1559912.5</v>
      </c>
      <c r="C20" s="107"/>
      <c r="D20" s="1">
        <f>SUM(B20:C20)</f>
        <v>1559912.5</v>
      </c>
      <c r="E20" s="107">
        <v>1554135.4</v>
      </c>
      <c r="F20" s="107"/>
      <c r="G20" s="1">
        <f>SUM(E20:F20)</f>
        <v>1554135.4</v>
      </c>
      <c r="H20" s="107">
        <v>1548439.4</v>
      </c>
      <c r="I20" s="107"/>
      <c r="J20" s="1">
        <f>SUM(H20:I20)</f>
        <v>1548439.4</v>
      </c>
    </row>
    <row r="21" spans="1:10" x14ac:dyDescent="0.2">
      <c r="A21" s="106" t="s">
        <v>250</v>
      </c>
      <c r="B21" s="107">
        <v>8896.1</v>
      </c>
      <c r="C21" s="107"/>
      <c r="D21" s="1">
        <f t="shared" ref="D21:D33" si="7">SUM(B21:C21)</f>
        <v>8896.1</v>
      </c>
      <c r="E21" s="107">
        <v>9136.2000000000007</v>
      </c>
      <c r="F21" s="107"/>
      <c r="G21" s="1">
        <f t="shared" si="1"/>
        <v>9136.2000000000007</v>
      </c>
      <c r="H21" s="107">
        <v>9136.2000000000007</v>
      </c>
      <c r="I21" s="107"/>
      <c r="J21" s="1">
        <f t="shared" ref="J21:J33" si="8">SUM(H21:I21)</f>
        <v>9136.2000000000007</v>
      </c>
    </row>
    <row r="22" spans="1:10" ht="31.5" x14ac:dyDescent="0.2">
      <c r="A22" s="233" t="s">
        <v>259</v>
      </c>
      <c r="B22" s="107">
        <v>535.6</v>
      </c>
      <c r="C22" s="107"/>
      <c r="D22" s="1">
        <f t="shared" si="7"/>
        <v>535.6</v>
      </c>
      <c r="E22" s="107">
        <v>649.20000000000005</v>
      </c>
      <c r="F22" s="107"/>
      <c r="G22" s="1">
        <f t="shared" si="1"/>
        <v>649.20000000000005</v>
      </c>
      <c r="H22" s="107">
        <v>881.5</v>
      </c>
      <c r="I22" s="107"/>
      <c r="J22" s="1">
        <f t="shared" si="8"/>
        <v>881.5</v>
      </c>
    </row>
    <row r="23" spans="1:10" ht="63" x14ac:dyDescent="0.2">
      <c r="A23" s="236" t="s">
        <v>336</v>
      </c>
      <c r="B23" s="107">
        <v>25669.9</v>
      </c>
      <c r="C23" s="107"/>
      <c r="D23" s="1">
        <f t="shared" si="7"/>
        <v>25669.9</v>
      </c>
      <c r="E23" s="107">
        <v>124071.2</v>
      </c>
      <c r="F23" s="107"/>
      <c r="G23" s="1">
        <f t="shared" si="1"/>
        <v>124071.2</v>
      </c>
      <c r="H23" s="237">
        <v>145462.79999999999</v>
      </c>
      <c r="I23" s="237"/>
      <c r="J23" s="1">
        <f t="shared" si="8"/>
        <v>145462.79999999999</v>
      </c>
    </row>
    <row r="24" spans="1:10" ht="47.25" x14ac:dyDescent="0.2">
      <c r="A24" s="106" t="s">
        <v>246</v>
      </c>
      <c r="B24" s="107">
        <v>293.89999999999998</v>
      </c>
      <c r="C24" s="107"/>
      <c r="D24" s="1">
        <f t="shared" si="7"/>
        <v>293.89999999999998</v>
      </c>
      <c r="E24" s="107">
        <v>452.8</v>
      </c>
      <c r="F24" s="107"/>
      <c r="G24" s="1">
        <f t="shared" si="1"/>
        <v>452.8</v>
      </c>
      <c r="H24" s="107">
        <v>603.79999999999995</v>
      </c>
      <c r="I24" s="107"/>
      <c r="J24" s="1">
        <f t="shared" si="8"/>
        <v>603.79999999999995</v>
      </c>
    </row>
    <row r="25" spans="1:10" x14ac:dyDescent="0.2">
      <c r="A25" s="236" t="s">
        <v>266</v>
      </c>
      <c r="B25" s="107">
        <v>28005.7</v>
      </c>
      <c r="C25" s="107"/>
      <c r="D25" s="1">
        <f t="shared" si="7"/>
        <v>28005.7</v>
      </c>
      <c r="E25" s="107">
        <v>28005.7</v>
      </c>
      <c r="F25" s="107"/>
      <c r="G25" s="1">
        <f t="shared" si="1"/>
        <v>28005.7</v>
      </c>
      <c r="H25" s="107">
        <v>28005.7</v>
      </c>
      <c r="I25" s="107"/>
      <c r="J25" s="1">
        <f t="shared" si="8"/>
        <v>28005.7</v>
      </c>
    </row>
    <row r="26" spans="1:10" ht="63" x14ac:dyDescent="0.2">
      <c r="A26" s="106" t="s">
        <v>267</v>
      </c>
      <c r="B26" s="107">
        <v>6512.1</v>
      </c>
      <c r="C26" s="107"/>
      <c r="D26" s="1">
        <f t="shared" si="7"/>
        <v>6512.1</v>
      </c>
      <c r="E26" s="107">
        <v>6512.1</v>
      </c>
      <c r="F26" s="107"/>
      <c r="G26" s="1">
        <f t="shared" si="1"/>
        <v>6512.1</v>
      </c>
      <c r="H26" s="107">
        <v>6512.1</v>
      </c>
      <c r="I26" s="107"/>
      <c r="J26" s="1">
        <f t="shared" si="8"/>
        <v>6512.1</v>
      </c>
    </row>
    <row r="27" spans="1:10" ht="47.25" x14ac:dyDescent="0.2">
      <c r="A27" s="106" t="s">
        <v>251</v>
      </c>
      <c r="B27" s="1">
        <v>0.9</v>
      </c>
      <c r="C27" s="1"/>
      <c r="D27" s="1">
        <f t="shared" si="7"/>
        <v>0.9</v>
      </c>
      <c r="E27" s="1">
        <v>0.9</v>
      </c>
      <c r="F27" s="1"/>
      <c r="G27" s="1">
        <f t="shared" si="1"/>
        <v>0.9</v>
      </c>
      <c r="H27" s="1">
        <v>0.9</v>
      </c>
      <c r="I27" s="1"/>
      <c r="J27" s="1">
        <f t="shared" si="8"/>
        <v>0.9</v>
      </c>
    </row>
    <row r="28" spans="1:10" ht="31.5" x14ac:dyDescent="0.2">
      <c r="A28" s="106" t="s">
        <v>337</v>
      </c>
      <c r="B28" s="107">
        <v>1309.4000000000001</v>
      </c>
      <c r="C28" s="107"/>
      <c r="D28" s="1">
        <f t="shared" si="7"/>
        <v>1309.4000000000001</v>
      </c>
      <c r="E28" s="107">
        <v>1343</v>
      </c>
      <c r="F28" s="107"/>
      <c r="G28" s="1">
        <f t="shared" si="1"/>
        <v>1343</v>
      </c>
      <c r="H28" s="107">
        <v>1343</v>
      </c>
      <c r="I28" s="107"/>
      <c r="J28" s="1">
        <f t="shared" si="8"/>
        <v>1343</v>
      </c>
    </row>
    <row r="29" spans="1:10" x14ac:dyDescent="0.2">
      <c r="A29" s="106" t="s">
        <v>248</v>
      </c>
      <c r="B29" s="107">
        <v>144</v>
      </c>
      <c r="C29" s="107"/>
      <c r="D29" s="1">
        <f t="shared" si="7"/>
        <v>144</v>
      </c>
      <c r="E29" s="107">
        <v>144</v>
      </c>
      <c r="F29" s="107"/>
      <c r="G29" s="1">
        <f t="shared" si="1"/>
        <v>144</v>
      </c>
      <c r="H29" s="107">
        <v>144</v>
      </c>
      <c r="I29" s="107"/>
      <c r="J29" s="1">
        <f t="shared" si="8"/>
        <v>144</v>
      </c>
    </row>
    <row r="30" spans="1:10" x14ac:dyDescent="0.2">
      <c r="A30" s="106" t="s">
        <v>249</v>
      </c>
      <c r="B30" s="107">
        <v>469.6</v>
      </c>
      <c r="C30" s="107"/>
      <c r="D30" s="1">
        <f t="shared" si="7"/>
        <v>469.6</v>
      </c>
      <c r="E30" s="107">
        <v>482.5</v>
      </c>
      <c r="F30" s="107"/>
      <c r="G30" s="1">
        <f t="shared" si="1"/>
        <v>482.5</v>
      </c>
      <c r="H30" s="107">
        <v>482.5</v>
      </c>
      <c r="I30" s="107"/>
      <c r="J30" s="1">
        <f t="shared" si="8"/>
        <v>482.5</v>
      </c>
    </row>
    <row r="31" spans="1:10" ht="31.5" x14ac:dyDescent="0.2">
      <c r="A31" s="106" t="s">
        <v>269</v>
      </c>
      <c r="B31" s="107">
        <v>162.80000000000001</v>
      </c>
      <c r="C31" s="107"/>
      <c r="D31" s="1">
        <f t="shared" si="7"/>
        <v>162.80000000000001</v>
      </c>
      <c r="E31" s="107">
        <v>167.3</v>
      </c>
      <c r="F31" s="107"/>
      <c r="G31" s="1">
        <f t="shared" si="1"/>
        <v>167.3</v>
      </c>
      <c r="H31" s="107">
        <v>167.3</v>
      </c>
      <c r="I31" s="107"/>
      <c r="J31" s="1">
        <f t="shared" si="8"/>
        <v>167.3</v>
      </c>
    </row>
    <row r="32" spans="1:10" ht="31.5" x14ac:dyDescent="0.2">
      <c r="A32" s="106" t="s">
        <v>258</v>
      </c>
      <c r="B32" s="107">
        <v>5117.3</v>
      </c>
      <c r="C32" s="107"/>
      <c r="D32" s="1">
        <f t="shared" si="7"/>
        <v>5117.3</v>
      </c>
      <c r="E32" s="107">
        <v>5117.3</v>
      </c>
      <c r="F32" s="107"/>
      <c r="G32" s="1">
        <f t="shared" si="1"/>
        <v>5117.3</v>
      </c>
      <c r="H32" s="107">
        <v>5117.3</v>
      </c>
      <c r="I32" s="107"/>
      <c r="J32" s="1">
        <f t="shared" si="8"/>
        <v>5117.3</v>
      </c>
    </row>
    <row r="33" spans="1:10" ht="31.5" x14ac:dyDescent="0.2">
      <c r="A33" s="106" t="s">
        <v>257</v>
      </c>
      <c r="B33" s="107">
        <v>154.69999999999999</v>
      </c>
      <c r="C33" s="107"/>
      <c r="D33" s="1">
        <f t="shared" si="7"/>
        <v>154.69999999999999</v>
      </c>
      <c r="E33" s="107">
        <v>159</v>
      </c>
      <c r="F33" s="107"/>
      <c r="G33" s="1">
        <f t="shared" si="1"/>
        <v>159</v>
      </c>
      <c r="H33" s="107">
        <v>159</v>
      </c>
      <c r="I33" s="107"/>
      <c r="J33" s="1">
        <f t="shared" si="8"/>
        <v>159</v>
      </c>
    </row>
    <row r="34" spans="1:10" ht="47.25" x14ac:dyDescent="0.2">
      <c r="A34" s="236" t="s">
        <v>247</v>
      </c>
      <c r="B34" s="107">
        <v>27.9</v>
      </c>
      <c r="C34" s="107"/>
      <c r="D34" s="1">
        <f>SUM(B34:C34)</f>
        <v>27.9</v>
      </c>
      <c r="E34" s="107">
        <v>28.7</v>
      </c>
      <c r="F34" s="107"/>
      <c r="G34" s="1">
        <f>SUM(E34:F34)</f>
        <v>28.7</v>
      </c>
      <c r="H34" s="107">
        <v>28.7</v>
      </c>
      <c r="I34" s="107"/>
      <c r="J34" s="1">
        <f>SUM(H34:I34)</f>
        <v>28.7</v>
      </c>
    </row>
    <row r="35" spans="1:10" s="238" customFormat="1" ht="15.75" customHeight="1" x14ac:dyDescent="0.2">
      <c r="A35" s="231" t="s">
        <v>338</v>
      </c>
      <c r="B35" s="232">
        <f>SUM(B36:B57)</f>
        <v>685060.92540000007</v>
      </c>
      <c r="C35" s="232"/>
      <c r="D35" s="232">
        <f>SUM(D36:D57)</f>
        <v>685060.92539999995</v>
      </c>
      <c r="E35" s="232">
        <f>SUM(E36:E57)</f>
        <v>567332.72074999998</v>
      </c>
      <c r="F35" s="232">
        <f>SUM(F36:F57)</f>
        <v>-71.8</v>
      </c>
      <c r="G35" s="232">
        <f>SUM(G36:G57)</f>
        <v>567260.92074999993</v>
      </c>
      <c r="H35" s="232">
        <f>SUM(H36:H57)</f>
        <v>469431</v>
      </c>
      <c r="I35" s="232"/>
      <c r="J35" s="232">
        <f>SUM(J36:J57)</f>
        <v>469431</v>
      </c>
    </row>
    <row r="36" spans="1:10" s="238" customFormat="1" ht="31.5" customHeight="1" x14ac:dyDescent="0.2">
      <c r="A36" s="106" t="s">
        <v>263</v>
      </c>
      <c r="B36" s="1">
        <v>102198.5</v>
      </c>
      <c r="C36" s="1"/>
      <c r="D36" s="1">
        <f t="shared" ref="D36:D50" si="9">SUM(B36:C36)</f>
        <v>102198.5</v>
      </c>
      <c r="E36" s="1">
        <v>102190.9</v>
      </c>
      <c r="F36" s="1"/>
      <c r="G36" s="1">
        <f t="shared" si="1"/>
        <v>102190.9</v>
      </c>
      <c r="H36" s="1">
        <v>102189.1</v>
      </c>
      <c r="I36" s="1"/>
      <c r="J36" s="1">
        <f t="shared" ref="J36:J50" si="10">SUM(H36:I36)</f>
        <v>102189.1</v>
      </c>
    </row>
    <row r="37" spans="1:10" s="238" customFormat="1" ht="31.5" customHeight="1" x14ac:dyDescent="0.2">
      <c r="A37" s="106" t="s">
        <v>264</v>
      </c>
      <c r="B37" s="107">
        <v>99826.9</v>
      </c>
      <c r="C37" s="107"/>
      <c r="D37" s="1">
        <f t="shared" si="9"/>
        <v>99826.9</v>
      </c>
      <c r="E37" s="107">
        <v>98040.1</v>
      </c>
      <c r="F37" s="107"/>
      <c r="G37" s="1">
        <f t="shared" si="1"/>
        <v>98040.1</v>
      </c>
      <c r="H37" s="107">
        <v>98078.5</v>
      </c>
      <c r="I37" s="107"/>
      <c r="J37" s="1">
        <f t="shared" si="10"/>
        <v>98078.5</v>
      </c>
    </row>
    <row r="38" spans="1:10" s="238" customFormat="1" ht="94.5" customHeight="1" x14ac:dyDescent="0.2">
      <c r="A38" s="106" t="s">
        <v>682</v>
      </c>
      <c r="B38" s="107">
        <v>7162.1</v>
      </c>
      <c r="C38" s="107"/>
      <c r="D38" s="1">
        <f t="shared" si="9"/>
        <v>7162.1</v>
      </c>
      <c r="E38" s="107">
        <v>7297.5</v>
      </c>
      <c r="F38" s="107"/>
      <c r="G38" s="1">
        <f t="shared" si="1"/>
        <v>7297.5</v>
      </c>
      <c r="H38" s="107">
        <v>7297.5</v>
      </c>
      <c r="I38" s="107"/>
      <c r="J38" s="1">
        <f t="shared" si="10"/>
        <v>7297.5</v>
      </c>
    </row>
    <row r="39" spans="1:10" s="238" customFormat="1" ht="78.75" customHeight="1" x14ac:dyDescent="0.2">
      <c r="A39" s="106" t="s">
        <v>630</v>
      </c>
      <c r="B39" s="107">
        <v>978.9</v>
      </c>
      <c r="C39" s="107"/>
      <c r="D39" s="1">
        <f t="shared" si="9"/>
        <v>978.9</v>
      </c>
      <c r="E39" s="107">
        <v>978.9</v>
      </c>
      <c r="F39" s="107"/>
      <c r="G39" s="1">
        <f t="shared" si="1"/>
        <v>978.9</v>
      </c>
      <c r="H39" s="107">
        <v>978.9</v>
      </c>
      <c r="I39" s="107"/>
      <c r="J39" s="1">
        <f t="shared" si="10"/>
        <v>978.9</v>
      </c>
    </row>
    <row r="40" spans="1:10" s="238" customFormat="1" ht="15.75" customHeight="1" x14ac:dyDescent="0.2">
      <c r="A40" s="106" t="s">
        <v>741</v>
      </c>
      <c r="B40" s="1"/>
      <c r="C40" s="1"/>
      <c r="D40" s="1"/>
      <c r="E40" s="1">
        <v>4367.3</v>
      </c>
      <c r="F40" s="1"/>
      <c r="G40" s="1">
        <f t="shared" si="1"/>
        <v>4367.3</v>
      </c>
      <c r="H40" s="1"/>
      <c r="I40" s="1"/>
      <c r="J40" s="1">
        <f t="shared" si="10"/>
        <v>0</v>
      </c>
    </row>
    <row r="41" spans="1:10" s="238" customFormat="1" ht="31.5" customHeight="1" x14ac:dyDescent="0.2">
      <c r="A41" s="106" t="s">
        <v>261</v>
      </c>
      <c r="B41" s="1">
        <v>700</v>
      </c>
      <c r="C41" s="1"/>
      <c r="D41" s="1">
        <f t="shared" si="9"/>
        <v>700</v>
      </c>
      <c r="E41" s="1"/>
      <c r="F41" s="1"/>
      <c r="G41" s="1"/>
      <c r="H41" s="1"/>
      <c r="I41" s="1"/>
      <c r="J41" s="1"/>
    </row>
    <row r="42" spans="1:10" s="238" customFormat="1" ht="31.5" customHeight="1" x14ac:dyDescent="0.2">
      <c r="A42" s="236" t="s">
        <v>339</v>
      </c>
      <c r="B42" s="107">
        <v>1574.7</v>
      </c>
      <c r="C42" s="107"/>
      <c r="D42" s="1">
        <f t="shared" si="9"/>
        <v>1574.7</v>
      </c>
      <c r="E42" s="107">
        <v>2040.8</v>
      </c>
      <c r="F42" s="107"/>
      <c r="G42" s="1">
        <f t="shared" si="1"/>
        <v>2040.8</v>
      </c>
      <c r="H42" s="107">
        <v>2065.1999999999998</v>
      </c>
      <c r="I42" s="107"/>
      <c r="J42" s="1">
        <f t="shared" si="10"/>
        <v>2065.1999999999998</v>
      </c>
    </row>
    <row r="43" spans="1:10" s="238" customFormat="1" ht="31.5" customHeight="1" x14ac:dyDescent="0.2">
      <c r="A43" s="106" t="s">
        <v>340</v>
      </c>
      <c r="B43" s="107">
        <v>30000</v>
      </c>
      <c r="C43" s="107"/>
      <c r="D43" s="1">
        <f t="shared" si="9"/>
        <v>30000</v>
      </c>
      <c r="E43" s="107">
        <v>30000</v>
      </c>
      <c r="F43" s="107"/>
      <c r="G43" s="1">
        <f t="shared" si="1"/>
        <v>30000</v>
      </c>
      <c r="H43" s="107">
        <v>30000</v>
      </c>
      <c r="I43" s="107"/>
      <c r="J43" s="1">
        <f t="shared" si="10"/>
        <v>30000</v>
      </c>
    </row>
    <row r="44" spans="1:10" s="238" customFormat="1" ht="15.75" customHeight="1" x14ac:dyDescent="0.2">
      <c r="A44" s="239" t="s">
        <v>411</v>
      </c>
      <c r="B44" s="1">
        <f>2514.5+11710.9</f>
        <v>14225.4</v>
      </c>
      <c r="C44" s="1"/>
      <c r="D44" s="1">
        <f t="shared" si="9"/>
        <v>14225.4</v>
      </c>
      <c r="E44" s="1"/>
      <c r="F44" s="1"/>
      <c r="G44" s="1"/>
      <c r="H44" s="1"/>
      <c r="I44" s="1"/>
      <c r="J44" s="1"/>
    </row>
    <row r="45" spans="1:10" s="238" customFormat="1" ht="31.5" customHeight="1" x14ac:dyDescent="0.2">
      <c r="A45" s="106" t="s">
        <v>341</v>
      </c>
      <c r="B45" s="107">
        <v>352.8</v>
      </c>
      <c r="C45" s="107"/>
      <c r="D45" s="1">
        <f t="shared" si="9"/>
        <v>352.8</v>
      </c>
      <c r="E45" s="107">
        <v>352.8</v>
      </c>
      <c r="F45" s="107"/>
      <c r="G45" s="1">
        <f t="shared" si="1"/>
        <v>352.8</v>
      </c>
      <c r="H45" s="107">
        <v>352.8</v>
      </c>
      <c r="I45" s="107"/>
      <c r="J45" s="1">
        <f t="shared" si="10"/>
        <v>352.8</v>
      </c>
    </row>
    <row r="46" spans="1:10" s="238" customFormat="1" ht="78.75" customHeight="1" x14ac:dyDescent="0.2">
      <c r="A46" s="106" t="s">
        <v>476</v>
      </c>
      <c r="B46" s="1">
        <v>6376.4373999999998</v>
      </c>
      <c r="C46" s="1"/>
      <c r="D46" s="1">
        <f>SUM(B46:C46)</f>
        <v>6376.4373999999998</v>
      </c>
      <c r="E46" s="1">
        <v>5508.80375</v>
      </c>
      <c r="F46" s="1"/>
      <c r="G46" s="1">
        <f>SUM(E46:F46)</f>
        <v>5508.80375</v>
      </c>
      <c r="H46" s="1"/>
      <c r="I46" s="1"/>
      <c r="J46" s="1"/>
    </row>
    <row r="47" spans="1:10" ht="36" customHeight="1" x14ac:dyDescent="0.2">
      <c r="A47" s="240" t="s">
        <v>342</v>
      </c>
      <c r="B47" s="1">
        <v>109502.5</v>
      </c>
      <c r="C47" s="110">
        <v>-5854.0619999999999</v>
      </c>
      <c r="D47" s="1">
        <f t="shared" si="9"/>
        <v>103648.43799999999</v>
      </c>
      <c r="E47" s="1"/>
      <c r="F47" s="1"/>
      <c r="G47" s="1"/>
      <c r="H47" s="1"/>
      <c r="I47" s="1"/>
      <c r="J47" s="1"/>
    </row>
    <row r="48" spans="1:10" ht="37.5" customHeight="1" x14ac:dyDescent="0.2">
      <c r="A48" s="106" t="s">
        <v>781</v>
      </c>
      <c r="B48" s="1"/>
      <c r="C48" s="110">
        <v>5854.0619999999999</v>
      </c>
      <c r="D48" s="1">
        <f t="shared" si="9"/>
        <v>5854.0619999999999</v>
      </c>
      <c r="E48" s="1"/>
      <c r="F48" s="1"/>
      <c r="G48" s="1"/>
      <c r="H48" s="1"/>
      <c r="I48" s="1"/>
      <c r="J48" s="1"/>
    </row>
    <row r="49" spans="1:10" ht="31.5" x14ac:dyDescent="0.2">
      <c r="A49" s="241" t="s">
        <v>343</v>
      </c>
      <c r="B49" s="107">
        <v>10105.200000000001</v>
      </c>
      <c r="C49" s="107"/>
      <c r="D49" s="1">
        <f t="shared" si="9"/>
        <v>10105.200000000001</v>
      </c>
      <c r="E49" s="107">
        <v>11501.9</v>
      </c>
      <c r="F49" s="107"/>
      <c r="G49" s="1">
        <f t="shared" si="1"/>
        <v>11501.9</v>
      </c>
      <c r="H49" s="107">
        <v>11489.1</v>
      </c>
      <c r="I49" s="107"/>
      <c r="J49" s="1">
        <f t="shared" si="10"/>
        <v>11489.1</v>
      </c>
    </row>
    <row r="50" spans="1:10" ht="21.75" customHeight="1" x14ac:dyDescent="0.2">
      <c r="A50" s="106" t="s">
        <v>344</v>
      </c>
      <c r="B50" s="107">
        <v>30116.6</v>
      </c>
      <c r="C50" s="107"/>
      <c r="D50" s="1">
        <f t="shared" si="9"/>
        <v>30116.6</v>
      </c>
      <c r="E50" s="107">
        <v>28912</v>
      </c>
      <c r="F50" s="107"/>
      <c r="G50" s="1">
        <f t="shared" si="1"/>
        <v>28912</v>
      </c>
      <c r="H50" s="107">
        <v>29232.3</v>
      </c>
      <c r="I50" s="107"/>
      <c r="J50" s="1">
        <f t="shared" si="10"/>
        <v>29232.3</v>
      </c>
    </row>
    <row r="51" spans="1:10" ht="31.5" x14ac:dyDescent="0.2">
      <c r="A51" s="106" t="s">
        <v>345</v>
      </c>
      <c r="B51" s="107">
        <v>141602.6</v>
      </c>
      <c r="C51" s="107"/>
      <c r="D51" s="1">
        <f>SUM(B51:C51)</f>
        <v>141602.6</v>
      </c>
      <c r="E51" s="107">
        <v>191602.6</v>
      </c>
      <c r="F51" s="107">
        <v>-71.8</v>
      </c>
      <c r="G51" s="1">
        <f>SUM(E51:F51)</f>
        <v>191530.80000000002</v>
      </c>
      <c r="H51" s="107">
        <v>66530.8</v>
      </c>
      <c r="I51" s="107"/>
      <c r="J51" s="1">
        <f>SUM(H51:I51)</f>
        <v>66530.8</v>
      </c>
    </row>
    <row r="52" spans="1:10" ht="63" customHeight="1" x14ac:dyDescent="0.2">
      <c r="A52" s="106" t="s">
        <v>260</v>
      </c>
      <c r="B52" s="108">
        <v>24455.602999999999</v>
      </c>
      <c r="C52" s="108"/>
      <c r="D52" s="1">
        <f t="shared" ref="D52:D57" si="11">SUM(B52:C52)</f>
        <v>24455.602999999999</v>
      </c>
      <c r="E52" s="1">
        <v>24455.602999999999</v>
      </c>
      <c r="F52" s="1"/>
      <c r="G52" s="1">
        <f t="shared" si="1"/>
        <v>24455.602999999999</v>
      </c>
      <c r="H52" s="108"/>
      <c r="I52" s="108"/>
      <c r="J52" s="1"/>
    </row>
    <row r="53" spans="1:10" ht="15.75" customHeight="1" x14ac:dyDescent="0.2">
      <c r="A53" s="242" t="s">
        <v>347</v>
      </c>
      <c r="B53" s="108">
        <v>6992.9269999999997</v>
      </c>
      <c r="C53" s="108"/>
      <c r="D53" s="1">
        <f t="shared" si="11"/>
        <v>6992.9269999999997</v>
      </c>
      <c r="E53" s="1">
        <v>3949.491</v>
      </c>
      <c r="F53" s="1"/>
      <c r="G53" s="1">
        <f t="shared" si="1"/>
        <v>3949.491</v>
      </c>
      <c r="H53" s="108"/>
      <c r="I53" s="108"/>
      <c r="J53" s="1"/>
    </row>
    <row r="54" spans="1:10" ht="47.25" customHeight="1" x14ac:dyDescent="0.2">
      <c r="A54" s="242" t="s">
        <v>346</v>
      </c>
      <c r="B54" s="243">
        <v>6776.4579999999996</v>
      </c>
      <c r="C54" s="243"/>
      <c r="D54" s="1">
        <f t="shared" si="11"/>
        <v>6776.4579999999996</v>
      </c>
      <c r="E54" s="243">
        <v>6134.0230000000001</v>
      </c>
      <c r="F54" s="243"/>
      <c r="G54" s="1">
        <f t="shared" si="1"/>
        <v>6134.0230000000001</v>
      </c>
      <c r="H54" s="108"/>
      <c r="I54" s="108"/>
      <c r="J54" s="1"/>
    </row>
    <row r="55" spans="1:10" ht="47.25" customHeight="1" x14ac:dyDescent="0.2">
      <c r="A55" s="106" t="s">
        <v>486</v>
      </c>
      <c r="B55" s="1">
        <v>50000</v>
      </c>
      <c r="C55" s="1"/>
      <c r="D55" s="1">
        <f t="shared" si="11"/>
        <v>50000</v>
      </c>
      <c r="E55" s="1">
        <v>50000</v>
      </c>
      <c r="F55" s="1"/>
      <c r="G55" s="1">
        <f t="shared" si="1"/>
        <v>50000</v>
      </c>
      <c r="H55" s="1"/>
      <c r="I55" s="1"/>
      <c r="J55" s="1"/>
    </row>
    <row r="56" spans="1:10" ht="31.5" customHeight="1" x14ac:dyDescent="0.2">
      <c r="A56" s="106" t="s">
        <v>412</v>
      </c>
      <c r="B56" s="1">
        <v>36621.300000000003</v>
      </c>
      <c r="C56" s="1"/>
      <c r="D56" s="1">
        <f t="shared" si="11"/>
        <v>36621.300000000003</v>
      </c>
      <c r="E56" s="1"/>
      <c r="F56" s="1"/>
      <c r="G56" s="1"/>
      <c r="H56" s="1">
        <v>121216.8</v>
      </c>
      <c r="I56" s="1"/>
      <c r="J56" s="1">
        <f t="shared" ref="J56" si="12">SUM(H56:I56)</f>
        <v>121216.8</v>
      </c>
    </row>
    <row r="57" spans="1:10" s="238" customFormat="1" ht="15.75" customHeight="1" x14ac:dyDescent="0.2">
      <c r="A57" s="106" t="s">
        <v>528</v>
      </c>
      <c r="B57" s="1">
        <v>5492</v>
      </c>
      <c r="C57" s="1"/>
      <c r="D57" s="1">
        <f t="shared" si="11"/>
        <v>5492</v>
      </c>
      <c r="E57" s="1"/>
      <c r="F57" s="1"/>
      <c r="G57" s="1"/>
      <c r="H57" s="1"/>
      <c r="I57" s="1"/>
      <c r="J57" s="1"/>
    </row>
    <row r="58" spans="1:10" s="238" customFormat="1" x14ac:dyDescent="0.2">
      <c r="A58" s="244" t="s">
        <v>348</v>
      </c>
      <c r="B58" s="235">
        <f>B11+B16+B19+B35</f>
        <v>2458979.1254000003</v>
      </c>
      <c r="C58" s="235"/>
      <c r="D58" s="235">
        <f t="shared" ref="D58" si="13">D11+D16+D19+D35</f>
        <v>2458979.1253999998</v>
      </c>
      <c r="E58" s="235">
        <f>E11+E16+E19+E35</f>
        <v>2392705.5207499997</v>
      </c>
      <c r="F58" s="235">
        <f>F11+F16+F19+F35</f>
        <v>-71.8</v>
      </c>
      <c r="G58" s="235">
        <f>G11+G16+G19+G35</f>
        <v>2392633.7207499999</v>
      </c>
      <c r="H58" s="235">
        <f>H11+H16+H19+H35</f>
        <v>2274969.9</v>
      </c>
      <c r="I58" s="235"/>
      <c r="J58" s="235">
        <f t="shared" ref="J58" si="14">J11+J16+J19+J35</f>
        <v>2274969.9</v>
      </c>
    </row>
    <row r="59" spans="1:10" hidden="1" x14ac:dyDescent="0.2">
      <c r="A59" s="28" t="s">
        <v>774</v>
      </c>
      <c r="D59" s="245">
        <f>D58-B58</f>
        <v>0</v>
      </c>
      <c r="E59" s="246"/>
      <c r="F59" s="246"/>
      <c r="G59" s="245">
        <f>G58-E58</f>
        <v>-71.799999999813735</v>
      </c>
      <c r="H59" s="246"/>
      <c r="I59" s="246"/>
      <c r="J59" s="245">
        <f>J58-H58</f>
        <v>0</v>
      </c>
    </row>
    <row r="60" spans="1:10" s="238" customFormat="1" hidden="1" x14ac:dyDescent="0.2">
      <c r="A60" s="247" t="s">
        <v>775</v>
      </c>
      <c r="B60" s="245">
        <v>2329607.5254000002</v>
      </c>
      <c r="C60" s="245"/>
      <c r="D60" s="245"/>
      <c r="E60" s="245">
        <v>2304970.32075</v>
      </c>
      <c r="F60" s="248"/>
      <c r="G60" s="245"/>
      <c r="H60" s="245">
        <v>2223147.5</v>
      </c>
      <c r="I60" s="245"/>
      <c r="J60" s="245"/>
    </row>
    <row r="61" spans="1:10" s="238" customFormat="1" hidden="1" x14ac:dyDescent="0.2">
      <c r="A61" s="249" t="s">
        <v>776</v>
      </c>
      <c r="B61" s="250">
        <f>B58-B11</f>
        <v>2329607.5254000002</v>
      </c>
      <c r="C61" s="250"/>
      <c r="D61" s="250"/>
      <c r="E61" s="250">
        <f>E58-E11</f>
        <v>2304970.3207499995</v>
      </c>
      <c r="F61" s="250">
        <f>F58-F11</f>
        <v>-71.8</v>
      </c>
      <c r="G61" s="250">
        <f>G58-G11</f>
        <v>2304898.5207499997</v>
      </c>
      <c r="H61" s="250">
        <f>H58-H11</f>
        <v>2223147.5</v>
      </c>
      <c r="I61" s="250"/>
      <c r="J61" s="250"/>
    </row>
    <row r="62" spans="1:10" s="238" customFormat="1" x14ac:dyDescent="0.2">
      <c r="A62" s="28"/>
      <c r="B62" s="251"/>
      <c r="C62" s="251"/>
      <c r="D62" s="251"/>
      <c r="E62" s="251"/>
      <c r="F62" s="251"/>
      <c r="G62" s="251"/>
    </row>
    <row r="63" spans="1:10" s="238" customFormat="1" x14ac:dyDescent="0.2">
      <c r="A63" s="28"/>
      <c r="B63" s="251"/>
      <c r="C63" s="251"/>
      <c r="D63" s="251"/>
      <c r="E63" s="251"/>
      <c r="F63" s="251"/>
      <c r="G63" s="251"/>
      <c r="H63" s="251"/>
      <c r="I63" s="251"/>
      <c r="J63" s="251"/>
    </row>
    <row r="64" spans="1:10" s="238" customFormat="1" x14ac:dyDescent="0.2">
      <c r="A64" s="28"/>
      <c r="B64" s="251"/>
      <c r="C64" s="251"/>
      <c r="D64" s="251"/>
      <c r="E64" s="251"/>
      <c r="F64" s="251"/>
      <c r="G64" s="251"/>
      <c r="H64" s="251"/>
      <c r="I64" s="251"/>
      <c r="J64" s="251"/>
    </row>
  </sheetData>
  <sheetProtection formatCells="0" formatColumns="0" formatRows="0" insertColumns="0" insertRows="0" insertHyperlinks="0" deleteColumns="0" deleteRows="0" sort="0" autoFilter="0" pivotTables="0"/>
  <mergeCells count="1">
    <mergeCell ref="A6:J6"/>
  </mergeCells>
  <pageMargins left="0.39370078740157483" right="0.39370078740157483" top="0.98425196850393704" bottom="0.39370078740157483" header="0.51181102362204722" footer="0.31496062992125984"/>
  <pageSetup paperSize="9" scale="99" fitToHeight="5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25"/>
  <sheetViews>
    <sheetView workbookViewId="0">
      <selection activeCell="H16" sqref="H16"/>
    </sheetView>
  </sheetViews>
  <sheetFormatPr defaultRowHeight="12.75" x14ac:dyDescent="0.2"/>
  <cols>
    <col min="2" max="2" width="69.85546875" customWidth="1"/>
    <col min="3" max="5" width="15.285156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29"/>
      <c r="B1" s="30"/>
      <c r="C1" s="10" t="s">
        <v>699</v>
      </c>
      <c r="D1" s="7"/>
      <c r="E1" s="31"/>
    </row>
    <row r="2" spans="1:5" ht="15.75" x14ac:dyDescent="0.2">
      <c r="A2" s="32"/>
      <c r="B2" s="32"/>
      <c r="C2" s="11" t="s">
        <v>287</v>
      </c>
      <c r="D2" s="33"/>
      <c r="E2" s="34"/>
    </row>
    <row r="3" spans="1:5" ht="15.75" x14ac:dyDescent="0.2">
      <c r="A3" s="32"/>
      <c r="B3" s="32"/>
      <c r="C3" s="12" t="s">
        <v>327</v>
      </c>
      <c r="D3" s="30"/>
      <c r="E3" s="34"/>
    </row>
    <row r="4" spans="1:5" ht="15.75" x14ac:dyDescent="0.2">
      <c r="A4" s="32"/>
      <c r="B4" s="32"/>
      <c r="C4" s="5" t="s">
        <v>792</v>
      </c>
      <c r="D4" s="30"/>
      <c r="E4" s="34"/>
    </row>
    <row r="5" spans="1:5" ht="15.75" x14ac:dyDescent="0.2">
      <c r="A5" s="32"/>
      <c r="B5" s="32"/>
      <c r="C5" s="30"/>
      <c r="D5" s="30"/>
      <c r="E5" s="34"/>
    </row>
    <row r="6" spans="1:5" ht="15.75" x14ac:dyDescent="0.2">
      <c r="A6" s="282" t="s">
        <v>717</v>
      </c>
      <c r="B6" s="282"/>
      <c r="C6" s="282"/>
      <c r="D6" s="282"/>
      <c r="E6" s="282"/>
    </row>
    <row r="7" spans="1:5" ht="15.75" x14ac:dyDescent="0.2">
      <c r="A7" s="35"/>
      <c r="B7" s="35"/>
      <c r="C7" s="35"/>
      <c r="D7" s="35"/>
      <c r="E7" s="35"/>
    </row>
    <row r="8" spans="1:5" ht="15.75" x14ac:dyDescent="0.2">
      <c r="A8" s="36" t="s">
        <v>684</v>
      </c>
      <c r="B8" s="32"/>
      <c r="C8" s="32"/>
      <c r="D8" s="32"/>
      <c r="E8" s="37" t="s">
        <v>271</v>
      </c>
    </row>
    <row r="9" spans="1:5" ht="15.75" x14ac:dyDescent="0.2">
      <c r="A9" s="38" t="s">
        <v>685</v>
      </c>
      <c r="B9" s="38" t="s">
        <v>686</v>
      </c>
      <c r="C9" s="39" t="s">
        <v>278</v>
      </c>
      <c r="D9" s="39" t="s">
        <v>279</v>
      </c>
      <c r="E9" s="39" t="s">
        <v>679</v>
      </c>
    </row>
    <row r="10" spans="1:5" ht="15.75" x14ac:dyDescent="0.2">
      <c r="A10" s="38">
        <v>1</v>
      </c>
      <c r="B10" s="38">
        <v>2</v>
      </c>
      <c r="C10" s="38">
        <v>3</v>
      </c>
      <c r="D10" s="39">
        <v>4</v>
      </c>
      <c r="E10" s="39">
        <v>5</v>
      </c>
    </row>
    <row r="11" spans="1:5" ht="31.5" x14ac:dyDescent="0.25">
      <c r="A11" s="40" t="s">
        <v>687</v>
      </c>
      <c r="B11" s="41" t="s">
        <v>688</v>
      </c>
      <c r="C11" s="40"/>
      <c r="D11" s="42"/>
      <c r="E11" s="42"/>
    </row>
    <row r="12" spans="1:5" ht="15.75" x14ac:dyDescent="0.25">
      <c r="A12" s="43"/>
      <c r="B12" s="44" t="s">
        <v>689</v>
      </c>
      <c r="C12" s="45">
        <v>0</v>
      </c>
      <c r="D12" s="45">
        <v>0</v>
      </c>
      <c r="E12" s="45">
        <v>0</v>
      </c>
    </row>
    <row r="13" spans="1:5" ht="15.75" x14ac:dyDescent="0.25">
      <c r="A13" s="43"/>
      <c r="B13" s="44" t="s">
        <v>690</v>
      </c>
      <c r="C13" s="45">
        <v>0</v>
      </c>
      <c r="D13" s="45">
        <v>0</v>
      </c>
      <c r="E13" s="45">
        <v>0</v>
      </c>
    </row>
    <row r="14" spans="1:5" ht="15.75" x14ac:dyDescent="0.25">
      <c r="A14" s="43"/>
      <c r="B14" s="44" t="s">
        <v>691</v>
      </c>
      <c r="C14" s="45">
        <v>0</v>
      </c>
      <c r="D14" s="45">
        <v>0</v>
      </c>
      <c r="E14" s="45">
        <v>0</v>
      </c>
    </row>
    <row r="15" spans="1:5" ht="15.75" x14ac:dyDescent="0.25">
      <c r="A15" s="43"/>
      <c r="B15" s="46" t="s">
        <v>692</v>
      </c>
      <c r="C15" s="45">
        <v>0</v>
      </c>
      <c r="D15" s="45"/>
      <c r="E15" s="45"/>
    </row>
    <row r="16" spans="1:5" ht="15.75" x14ac:dyDescent="0.25">
      <c r="A16" s="43"/>
      <c r="B16" s="46" t="s">
        <v>693</v>
      </c>
      <c r="C16" s="43"/>
      <c r="D16" s="47">
        <v>0</v>
      </c>
      <c r="E16" s="47"/>
    </row>
    <row r="17" spans="1:5" ht="15.75" x14ac:dyDescent="0.25">
      <c r="A17" s="43"/>
      <c r="B17" s="46" t="s">
        <v>718</v>
      </c>
      <c r="C17" s="43"/>
      <c r="D17" s="47"/>
      <c r="E17" s="47">
        <v>0</v>
      </c>
    </row>
    <row r="18" spans="1:5" ht="15.75" x14ac:dyDescent="0.25">
      <c r="A18" s="43"/>
      <c r="B18" s="48"/>
      <c r="C18" s="43"/>
      <c r="D18" s="42"/>
      <c r="E18" s="42"/>
    </row>
    <row r="19" spans="1:5" ht="47.25" x14ac:dyDescent="0.25">
      <c r="A19" s="40" t="s">
        <v>694</v>
      </c>
      <c r="B19" s="41" t="s">
        <v>695</v>
      </c>
      <c r="C19" s="43"/>
      <c r="D19" s="42"/>
      <c r="E19" s="42"/>
    </row>
    <row r="20" spans="1:5" ht="15.75" x14ac:dyDescent="0.25">
      <c r="A20" s="43"/>
      <c r="B20" s="44" t="s">
        <v>689</v>
      </c>
      <c r="C20" s="45">
        <v>0</v>
      </c>
      <c r="D20" s="45">
        <v>0</v>
      </c>
      <c r="E20" s="45">
        <v>0</v>
      </c>
    </row>
    <row r="21" spans="1:5" ht="15.75" x14ac:dyDescent="0.25">
      <c r="A21" s="43"/>
      <c r="B21" s="44" t="s">
        <v>690</v>
      </c>
      <c r="C21" s="45">
        <v>0</v>
      </c>
      <c r="D21" s="45">
        <v>0</v>
      </c>
      <c r="E21" s="45">
        <v>0</v>
      </c>
    </row>
    <row r="22" spans="1:5" ht="15.75" x14ac:dyDescent="0.25">
      <c r="A22" s="43"/>
      <c r="B22" s="44" t="s">
        <v>691</v>
      </c>
      <c r="C22" s="45">
        <v>0</v>
      </c>
      <c r="D22" s="45">
        <v>0</v>
      </c>
      <c r="E22" s="45">
        <v>0</v>
      </c>
    </row>
    <row r="23" spans="1:5" ht="15.75" x14ac:dyDescent="0.25">
      <c r="A23" s="43"/>
      <c r="B23" s="46" t="s">
        <v>692</v>
      </c>
      <c r="C23" s="45">
        <v>0</v>
      </c>
      <c r="D23" s="45"/>
      <c r="E23" s="45"/>
    </row>
    <row r="24" spans="1:5" ht="15.75" x14ac:dyDescent="0.25">
      <c r="A24" s="42"/>
      <c r="B24" s="46" t="s">
        <v>693</v>
      </c>
      <c r="C24" s="43"/>
      <c r="D24" s="47">
        <v>0</v>
      </c>
      <c r="E24" s="47"/>
    </row>
    <row r="25" spans="1:5" ht="15.75" x14ac:dyDescent="0.25">
      <c r="A25" s="43"/>
      <c r="B25" s="46" t="s">
        <v>718</v>
      </c>
      <c r="C25" s="43"/>
      <c r="D25" s="47"/>
      <c r="E25" s="47">
        <v>0</v>
      </c>
    </row>
  </sheetData>
  <mergeCells count="1">
    <mergeCell ref="A6:E6"/>
  </mergeCells>
  <pageMargins left="0.39370078740157483" right="0.39370078740157483" top="0.98425196850393704" bottom="0.39370078740157483" header="0.51181102362204722" footer="0.5118110236220472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18"/>
  <sheetViews>
    <sheetView workbookViewId="0">
      <selection activeCell="F13" sqref="F13"/>
    </sheetView>
  </sheetViews>
  <sheetFormatPr defaultRowHeight="12.75" x14ac:dyDescent="0.2"/>
  <cols>
    <col min="2" max="2" width="71.42578125" customWidth="1"/>
    <col min="3" max="5" width="15.8554687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5">
      <c r="A1" s="49"/>
      <c r="C1" s="10" t="s">
        <v>683</v>
      </c>
      <c r="E1" s="31"/>
    </row>
    <row r="2" spans="1:5" ht="15.75" x14ac:dyDescent="0.2">
      <c r="C2" s="11" t="s">
        <v>287</v>
      </c>
      <c r="E2" s="50"/>
    </row>
    <row r="3" spans="1:5" ht="15.75" x14ac:dyDescent="0.2">
      <c r="C3" s="12" t="s">
        <v>327</v>
      </c>
      <c r="E3" s="50"/>
    </row>
    <row r="4" spans="1:5" ht="15.75" x14ac:dyDescent="0.2">
      <c r="C4" s="5" t="s">
        <v>792</v>
      </c>
      <c r="E4" s="51"/>
    </row>
    <row r="5" spans="1:5" ht="15" x14ac:dyDescent="0.2">
      <c r="C5" s="51"/>
      <c r="D5" s="51"/>
      <c r="E5" s="51"/>
    </row>
    <row r="6" spans="1:5" ht="15.75" x14ac:dyDescent="0.2">
      <c r="A6" s="283" t="s">
        <v>716</v>
      </c>
      <c r="B6" s="283"/>
      <c r="C6" s="283"/>
      <c r="D6" s="283"/>
      <c r="E6" s="283"/>
    </row>
    <row r="7" spans="1:5" ht="15.75" x14ac:dyDescent="0.2">
      <c r="A7" s="52"/>
      <c r="B7" s="52"/>
      <c r="C7" s="52"/>
      <c r="D7" s="52"/>
      <c r="E7" s="52"/>
    </row>
    <row r="8" spans="1:5" ht="15.75" x14ac:dyDescent="0.2">
      <c r="A8" s="53"/>
      <c r="B8" s="53"/>
      <c r="E8" s="37" t="s">
        <v>271</v>
      </c>
    </row>
    <row r="9" spans="1:5" ht="15.75" x14ac:dyDescent="0.2">
      <c r="A9" s="54" t="s">
        <v>685</v>
      </c>
      <c r="B9" s="54" t="s">
        <v>700</v>
      </c>
      <c r="C9" s="54" t="s">
        <v>278</v>
      </c>
      <c r="D9" s="54" t="s">
        <v>279</v>
      </c>
      <c r="E9" s="54" t="s">
        <v>679</v>
      </c>
    </row>
    <row r="10" spans="1:5" ht="15.75" x14ac:dyDescent="0.2">
      <c r="A10" s="55">
        <v>1</v>
      </c>
      <c r="B10" s="55">
        <v>2</v>
      </c>
      <c r="C10" s="55">
        <v>3</v>
      </c>
      <c r="D10" s="55">
        <v>4</v>
      </c>
      <c r="E10" s="54">
        <v>5</v>
      </c>
    </row>
    <row r="11" spans="1:5" ht="31.5" x14ac:dyDescent="0.25">
      <c r="A11" s="56" t="s">
        <v>687</v>
      </c>
      <c r="B11" s="57" t="s">
        <v>701</v>
      </c>
      <c r="C11" s="58"/>
      <c r="D11" s="58"/>
      <c r="E11" s="58"/>
    </row>
    <row r="12" spans="1:5" ht="31.5" x14ac:dyDescent="0.25">
      <c r="A12" s="59" t="s">
        <v>702</v>
      </c>
      <c r="B12" s="60" t="s">
        <v>703</v>
      </c>
      <c r="C12" s="45">
        <v>0</v>
      </c>
      <c r="D12" s="45">
        <v>0</v>
      </c>
      <c r="E12" s="45">
        <v>0</v>
      </c>
    </row>
    <row r="13" spans="1:5" ht="31.5" x14ac:dyDescent="0.25">
      <c r="A13" s="59" t="s">
        <v>704</v>
      </c>
      <c r="B13" s="60" t="s">
        <v>705</v>
      </c>
      <c r="C13" s="45">
        <v>0</v>
      </c>
      <c r="D13" s="45">
        <v>0</v>
      </c>
      <c r="E13" s="45">
        <v>0</v>
      </c>
    </row>
    <row r="14" spans="1:5" ht="47.25" x14ac:dyDescent="0.25">
      <c r="A14" s="59" t="s">
        <v>706</v>
      </c>
      <c r="B14" s="60" t="s">
        <v>707</v>
      </c>
      <c r="C14" s="45">
        <v>0</v>
      </c>
      <c r="D14" s="45">
        <v>0</v>
      </c>
      <c r="E14" s="45">
        <v>0</v>
      </c>
    </row>
    <row r="15" spans="1:5" ht="47.25" x14ac:dyDescent="0.25">
      <c r="A15" s="59" t="s">
        <v>708</v>
      </c>
      <c r="B15" s="60" t="s">
        <v>709</v>
      </c>
      <c r="C15" s="45">
        <v>0</v>
      </c>
      <c r="D15" s="45">
        <v>0</v>
      </c>
      <c r="E15" s="45">
        <v>0</v>
      </c>
    </row>
    <row r="16" spans="1:5" ht="47.25" x14ac:dyDescent="0.25">
      <c r="A16" s="59" t="s">
        <v>710</v>
      </c>
      <c r="B16" s="60" t="s">
        <v>711</v>
      </c>
      <c r="C16" s="45">
        <v>0</v>
      </c>
      <c r="D16" s="45">
        <v>0</v>
      </c>
      <c r="E16" s="45">
        <v>0</v>
      </c>
    </row>
    <row r="17" spans="1:5" ht="31.5" x14ac:dyDescent="0.25">
      <c r="A17" s="56" t="s">
        <v>712</v>
      </c>
      <c r="B17" s="57" t="s">
        <v>713</v>
      </c>
      <c r="C17" s="45">
        <v>0</v>
      </c>
      <c r="D17" s="45">
        <v>0</v>
      </c>
      <c r="E17" s="45">
        <v>0</v>
      </c>
    </row>
    <row r="18" spans="1:5" ht="21.75" customHeight="1" x14ac:dyDescent="0.25">
      <c r="A18" s="56" t="s">
        <v>714</v>
      </c>
      <c r="B18" s="57" t="s">
        <v>715</v>
      </c>
      <c r="C18" s="45">
        <v>0</v>
      </c>
      <c r="D18" s="45">
        <v>0</v>
      </c>
      <c r="E18" s="45">
        <v>0</v>
      </c>
    </row>
  </sheetData>
  <mergeCells count="1">
    <mergeCell ref="A6:E6"/>
  </mergeCells>
  <pageMargins left="0.39370078740157483" right="0.39370078740157483" top="0.98425196850393704" bottom="0.39370078740157483" header="0.51181102362204722" footer="0.5118110236220472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F18"/>
  <sheetViews>
    <sheetView workbookViewId="0">
      <selection activeCell="I10" sqref="I10"/>
    </sheetView>
  </sheetViews>
  <sheetFormatPr defaultRowHeight="12.75" x14ac:dyDescent="0.2"/>
  <cols>
    <col min="1" max="1" width="90" style="13" customWidth="1"/>
    <col min="2" max="256" width="9.140625" style="13"/>
    <col min="257" max="257" width="90" style="13" customWidth="1"/>
    <col min="258" max="512" width="9.140625" style="13"/>
    <col min="513" max="513" width="90" style="13" customWidth="1"/>
    <col min="514" max="768" width="9.140625" style="13"/>
    <col min="769" max="769" width="90" style="13" customWidth="1"/>
    <col min="770" max="1024" width="9.140625" style="13"/>
    <col min="1025" max="1025" width="90" style="13" customWidth="1"/>
    <col min="1026" max="1280" width="9.140625" style="13"/>
    <col min="1281" max="1281" width="90" style="13" customWidth="1"/>
    <col min="1282" max="1536" width="9.140625" style="13"/>
    <col min="1537" max="1537" width="90" style="13" customWidth="1"/>
    <col min="1538" max="1792" width="9.140625" style="13"/>
    <col min="1793" max="1793" width="90" style="13" customWidth="1"/>
    <col min="1794" max="2048" width="9.140625" style="13"/>
    <col min="2049" max="2049" width="90" style="13" customWidth="1"/>
    <col min="2050" max="2304" width="9.140625" style="13"/>
    <col min="2305" max="2305" width="90" style="13" customWidth="1"/>
    <col min="2306" max="2560" width="9.140625" style="13"/>
    <col min="2561" max="2561" width="90" style="13" customWidth="1"/>
    <col min="2562" max="2816" width="9.140625" style="13"/>
    <col min="2817" max="2817" width="90" style="13" customWidth="1"/>
    <col min="2818" max="3072" width="9.140625" style="13"/>
    <col min="3073" max="3073" width="90" style="13" customWidth="1"/>
    <col min="3074" max="3328" width="9.140625" style="13"/>
    <col min="3329" max="3329" width="90" style="13" customWidth="1"/>
    <col min="3330" max="3584" width="9.140625" style="13"/>
    <col min="3585" max="3585" width="90" style="13" customWidth="1"/>
    <col min="3586" max="3840" width="9.140625" style="13"/>
    <col min="3841" max="3841" width="90" style="13" customWidth="1"/>
    <col min="3842" max="4096" width="9.140625" style="13"/>
    <col min="4097" max="4097" width="90" style="13" customWidth="1"/>
    <col min="4098" max="4352" width="9.140625" style="13"/>
    <col min="4353" max="4353" width="90" style="13" customWidth="1"/>
    <col min="4354" max="4608" width="9.140625" style="13"/>
    <col min="4609" max="4609" width="90" style="13" customWidth="1"/>
    <col min="4610" max="4864" width="9.140625" style="13"/>
    <col min="4865" max="4865" width="90" style="13" customWidth="1"/>
    <col min="4866" max="5120" width="9.140625" style="13"/>
    <col min="5121" max="5121" width="90" style="13" customWidth="1"/>
    <col min="5122" max="5376" width="9.140625" style="13"/>
    <col min="5377" max="5377" width="90" style="13" customWidth="1"/>
    <col min="5378" max="5632" width="9.140625" style="13"/>
    <col min="5633" max="5633" width="90" style="13" customWidth="1"/>
    <col min="5634" max="5888" width="9.140625" style="13"/>
    <col min="5889" max="5889" width="90" style="13" customWidth="1"/>
    <col min="5890" max="6144" width="9.140625" style="13"/>
    <col min="6145" max="6145" width="90" style="13" customWidth="1"/>
    <col min="6146" max="6400" width="9.140625" style="13"/>
    <col min="6401" max="6401" width="90" style="13" customWidth="1"/>
    <col min="6402" max="6656" width="9.140625" style="13"/>
    <col min="6657" max="6657" width="90" style="13" customWidth="1"/>
    <col min="6658" max="6912" width="9.140625" style="13"/>
    <col min="6913" max="6913" width="90" style="13" customWidth="1"/>
    <col min="6914" max="7168" width="9.140625" style="13"/>
    <col min="7169" max="7169" width="90" style="13" customWidth="1"/>
    <col min="7170" max="7424" width="9.140625" style="13"/>
    <col min="7425" max="7425" width="90" style="13" customWidth="1"/>
    <col min="7426" max="7680" width="9.140625" style="13"/>
    <col min="7681" max="7681" width="90" style="13" customWidth="1"/>
    <col min="7682" max="7936" width="9.140625" style="13"/>
    <col min="7937" max="7937" width="90" style="13" customWidth="1"/>
    <col min="7938" max="8192" width="9.140625" style="13"/>
    <col min="8193" max="8193" width="90" style="13" customWidth="1"/>
    <col min="8194" max="8448" width="9.140625" style="13"/>
    <col min="8449" max="8449" width="90" style="13" customWidth="1"/>
    <col min="8450" max="8704" width="9.140625" style="13"/>
    <col min="8705" max="8705" width="90" style="13" customWidth="1"/>
    <col min="8706" max="8960" width="9.140625" style="13"/>
    <col min="8961" max="8961" width="90" style="13" customWidth="1"/>
    <col min="8962" max="9216" width="9.140625" style="13"/>
    <col min="9217" max="9217" width="90" style="13" customWidth="1"/>
    <col min="9218" max="9472" width="9.140625" style="13"/>
    <col min="9473" max="9473" width="90" style="13" customWidth="1"/>
    <col min="9474" max="9728" width="9.140625" style="13"/>
    <col min="9729" max="9729" width="90" style="13" customWidth="1"/>
    <col min="9730" max="9984" width="9.140625" style="13"/>
    <col min="9985" max="9985" width="90" style="13" customWidth="1"/>
    <col min="9986" max="10240" width="9.140625" style="13"/>
    <col min="10241" max="10241" width="90" style="13" customWidth="1"/>
    <col min="10242" max="10496" width="9.140625" style="13"/>
    <col min="10497" max="10497" width="90" style="13" customWidth="1"/>
    <col min="10498" max="10752" width="9.140625" style="13"/>
    <col min="10753" max="10753" width="90" style="13" customWidth="1"/>
    <col min="10754" max="11008" width="9.140625" style="13"/>
    <col min="11009" max="11009" width="90" style="13" customWidth="1"/>
    <col min="11010" max="11264" width="9.140625" style="13"/>
    <col min="11265" max="11265" width="90" style="13" customWidth="1"/>
    <col min="11266" max="11520" width="9.140625" style="13"/>
    <col min="11521" max="11521" width="90" style="13" customWidth="1"/>
    <col min="11522" max="11776" width="9.140625" style="13"/>
    <col min="11777" max="11777" width="90" style="13" customWidth="1"/>
    <col min="11778" max="12032" width="9.140625" style="13"/>
    <col min="12033" max="12033" width="90" style="13" customWidth="1"/>
    <col min="12034" max="12288" width="9.140625" style="13"/>
    <col min="12289" max="12289" width="90" style="13" customWidth="1"/>
    <col min="12290" max="12544" width="9.140625" style="13"/>
    <col min="12545" max="12545" width="90" style="13" customWidth="1"/>
    <col min="12546" max="12800" width="9.140625" style="13"/>
    <col min="12801" max="12801" width="90" style="13" customWidth="1"/>
    <col min="12802" max="13056" width="9.140625" style="13"/>
    <col min="13057" max="13057" width="90" style="13" customWidth="1"/>
    <col min="13058" max="13312" width="9.140625" style="13"/>
    <col min="13313" max="13313" width="90" style="13" customWidth="1"/>
    <col min="13314" max="13568" width="9.140625" style="13"/>
    <col min="13569" max="13569" width="90" style="13" customWidth="1"/>
    <col min="13570" max="13824" width="9.140625" style="13"/>
    <col min="13825" max="13825" width="90" style="13" customWidth="1"/>
    <col min="13826" max="14080" width="9.140625" style="13"/>
    <col min="14081" max="14081" width="90" style="13" customWidth="1"/>
    <col min="14082" max="14336" width="9.140625" style="13"/>
    <col min="14337" max="14337" width="90" style="13" customWidth="1"/>
    <col min="14338" max="14592" width="9.140625" style="13"/>
    <col min="14593" max="14593" width="90" style="13" customWidth="1"/>
    <col min="14594" max="14848" width="9.140625" style="13"/>
    <col min="14849" max="14849" width="90" style="13" customWidth="1"/>
    <col min="14850" max="15104" width="9.140625" style="13"/>
    <col min="15105" max="15105" width="90" style="13" customWidth="1"/>
    <col min="15106" max="15360" width="9.140625" style="13"/>
    <col min="15361" max="15361" width="90" style="13" customWidth="1"/>
    <col min="15362" max="15616" width="9.140625" style="13"/>
    <col min="15617" max="15617" width="90" style="13" customWidth="1"/>
    <col min="15618" max="15872" width="9.140625" style="13"/>
    <col min="15873" max="15873" width="90" style="13" customWidth="1"/>
    <col min="15874" max="16128" width="9.140625" style="13"/>
    <col min="16129" max="16129" width="90" style="13" customWidth="1"/>
    <col min="16130" max="16384" width="9.140625" style="13"/>
  </cols>
  <sheetData>
    <row r="1" spans="1:6" ht="15.75" x14ac:dyDescent="0.2">
      <c r="A1" s="7" t="s">
        <v>746</v>
      </c>
    </row>
    <row r="2" spans="1:6" ht="15.75" x14ac:dyDescent="0.2">
      <c r="A2" s="14" t="s">
        <v>662</v>
      </c>
    </row>
    <row r="3" spans="1:6" ht="15.75" x14ac:dyDescent="0.25">
      <c r="A3" s="15" t="s">
        <v>670</v>
      </c>
    </row>
    <row r="4" spans="1:6" ht="15.75" x14ac:dyDescent="0.2">
      <c r="A4" s="5" t="s">
        <v>793</v>
      </c>
    </row>
    <row r="5" spans="1:6" ht="15.75" x14ac:dyDescent="0.25">
      <c r="A5" s="24"/>
    </row>
    <row r="6" spans="1:6" ht="51.75" customHeight="1" x14ac:dyDescent="0.25">
      <c r="A6" s="16" t="s">
        <v>663</v>
      </c>
      <c r="B6" s="25"/>
      <c r="C6" s="25"/>
      <c r="D6" s="26"/>
      <c r="E6" s="17"/>
      <c r="F6" s="17"/>
    </row>
    <row r="7" spans="1:6" ht="17.25" customHeight="1" x14ac:dyDescent="0.2">
      <c r="D7" s="17"/>
      <c r="E7" s="17"/>
      <c r="F7" s="17"/>
    </row>
    <row r="8" spans="1:6" s="19" customFormat="1" ht="33" customHeight="1" x14ac:dyDescent="0.2">
      <c r="A8" s="18" t="s">
        <v>664</v>
      </c>
      <c r="D8" s="17"/>
      <c r="E8" s="17"/>
      <c r="F8" s="17"/>
    </row>
    <row r="9" spans="1:6" s="21" customFormat="1" ht="31.5" x14ac:dyDescent="0.25">
      <c r="A9" s="20" t="s">
        <v>665</v>
      </c>
    </row>
    <row r="10" spans="1:6" s="21" customFormat="1" ht="31.5" x14ac:dyDescent="0.25">
      <c r="A10" s="20" t="s">
        <v>666</v>
      </c>
    </row>
    <row r="11" spans="1:6" s="21" customFormat="1" ht="21.75" customHeight="1" x14ac:dyDescent="0.25">
      <c r="A11" s="20" t="s">
        <v>667</v>
      </c>
    </row>
    <row r="12" spans="1:6" s="21" customFormat="1" ht="31.5" x14ac:dyDescent="0.25">
      <c r="A12" s="20" t="s">
        <v>736</v>
      </c>
      <c r="B12" s="27"/>
    </row>
    <row r="13" spans="1:6" ht="31.5" x14ac:dyDescent="0.25">
      <c r="A13" s="20" t="s">
        <v>668</v>
      </c>
    </row>
    <row r="14" spans="1:6" ht="31.5" x14ac:dyDescent="0.25">
      <c r="A14" s="20" t="s">
        <v>669</v>
      </c>
    </row>
    <row r="15" spans="1:6" ht="24" customHeight="1" x14ac:dyDescent="0.25">
      <c r="A15" s="22" t="s">
        <v>747</v>
      </c>
    </row>
    <row r="18" spans="1:1" ht="18.75" x14ac:dyDescent="0.2">
      <c r="A18" s="23"/>
    </row>
  </sheetData>
  <pageMargins left="0.39370078740157483" right="0.39370078740157483" top="0.98425196850393704" bottom="0.39370078740157483" header="0.5118110236220472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МП</vt:lpstr>
      <vt:lpstr>вед.</vt:lpstr>
      <vt:lpstr>источ</vt:lpstr>
      <vt:lpstr>госполном</vt:lpstr>
      <vt:lpstr>займы</vt:lpstr>
      <vt:lpstr>гарантии</vt:lpstr>
      <vt:lpstr>перечень НКО</vt:lpstr>
      <vt:lpstr>вед.!APPT</vt:lpstr>
      <vt:lpstr>вед.!SIGN</vt:lpstr>
      <vt:lpstr>вед.!Заголовки_для_печати</vt:lpstr>
      <vt:lpstr>госполном!Заголовки_для_печати</vt:lpstr>
      <vt:lpstr>МП!Заголовки_для_печати</vt:lpstr>
      <vt:lpstr>гарантии!Область_печати</vt:lpstr>
      <vt:lpstr>госполном!Область_печати</vt:lpstr>
      <vt:lpstr>займы!Область_печати</vt:lpstr>
      <vt:lpstr>источ!Область_печати</vt:lpstr>
      <vt:lpstr>МП!Область_печати</vt:lpstr>
      <vt:lpstr>'перечень НКО'!Область_печати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2025-11-28T09:35:11Z</cp:lastPrinted>
  <dcterms:created xsi:type="dcterms:W3CDTF">2021-09-22T04:47:41Z</dcterms:created>
  <dcterms:modified xsi:type="dcterms:W3CDTF">2025-12-10T11:32:39Z</dcterms:modified>
</cp:coreProperties>
</file>